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0.0&quot;×&quot;"/>
    <numFmt numFmtId="171" formatCode="$#,##0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  <font>
      <b val="1"/>
      <sz val="8"/>
    </font>
    <font>
      <sz val="8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0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0" fillId="0" borderId="0" pivotButton="0" quotePrefix="0" xfId="0"/>
    <xf numFmtId="0" fontId="49" fillId="19" borderId="0" pivotButton="0" quotePrefix="0" xfId="0"/>
    <xf numFmtId="165" fontId="0" fillId="0" borderId="0" pivotButton="0" quotePrefix="0" xfId="0"/>
    <xf numFmtId="170" fontId="0" fillId="0" borderId="0" pivotButton="0" quotePrefix="0" xfId="0"/>
    <xf numFmtId="165" fontId="44" fillId="0" borderId="0" pivotButton="0" quotePrefix="0" xfId="0"/>
    <xf numFmtId="170" fontId="44" fillId="0" borderId="0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53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4" fillId="0" borderId="0" pivotButton="0" quotePrefix="0" xfId="0"/>
    <xf numFmtId="165" fontId="54" fillId="0" borderId="9" pivotButton="0" quotePrefix="0" xfId="0"/>
    <xf numFmtId="171" fontId="55" fillId="0" borderId="9" pivotButton="0" quotePrefix="0" xfId="0"/>
    <xf numFmtId="0" fontId="54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37185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3718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UNH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3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43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40" t="inlineStr">
        <is>
          <t>Financial Performance (10-Year)</t>
        </is>
      </c>
      <c r="B120" s="441" t="n"/>
      <c r="C120" s="441" t="n"/>
      <c r="D120" s="441" t="n"/>
      <c r="E120" s="441" t="n"/>
      <c r="F120" s="441" t="n"/>
      <c r="G120" s="441" t="n"/>
      <c r="H120" s="441" t="n"/>
      <c r="I120" s="441" t="n"/>
      <c r="J120" s="441" t="n"/>
      <c r="K120" s="441" t="n"/>
      <c r="L120" s="441" t="n"/>
      <c r="M120" s="441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3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3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43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40" t="inlineStr">
        <is>
          <t>Valuation</t>
        </is>
      </c>
      <c r="B279" s="441" t="n"/>
      <c r="C279" s="441" t="n"/>
      <c r="D279" s="441" t="n"/>
      <c r="E279" s="441" t="n"/>
      <c r="F279" s="441" t="n"/>
      <c r="G279" s="441" t="n"/>
      <c r="H279" s="441" t="n"/>
      <c r="I279" s="441" t="n"/>
      <c r="J279" s="441" t="n"/>
      <c r="K279" s="441" t="n"/>
      <c r="L279" s="441" t="n"/>
      <c r="M279" s="441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3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3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43" t="inlineStr">
        <is>
          <t>Historical EV/EBITDA vs. Average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35" t="n"/>
      <c r="B334" s="435" t="n"/>
      <c r="C334" s="435" t="n"/>
      <c r="D334" s="435" t="n"/>
      <c r="E334" s="435" t="n"/>
      <c r="F334" s="435" t="n"/>
      <c r="G334" s="435" t="n"/>
      <c r="H334" s="435" t="n"/>
      <c r="I334" s="435" t="n"/>
      <c r="J334" s="435" t="n"/>
      <c r="K334" s="435" t="n"/>
      <c r="L334" s="435" t="n"/>
      <c r="M334" s="435" t="n"/>
    </row>
    <row r="335">
      <c r="A335" s="435" t="n"/>
      <c r="B335" s="435" t="n"/>
      <c r="C335" s="435" t="n"/>
      <c r="D335" s="435" t="n"/>
      <c r="E335" s="435" t="n"/>
      <c r="F335" s="435" t="n"/>
      <c r="G335" s="435" t="n"/>
      <c r="H335" s="435" t="n"/>
      <c r="I335" s="435" t="n"/>
      <c r="J335" s="435" t="n"/>
      <c r="K335" s="435" t="n"/>
      <c r="L335" s="435" t="n"/>
      <c r="M335" s="435" t="n"/>
    </row>
    <row r="336">
      <c r="A336" s="435" t="n"/>
      <c r="B336" s="435" t="n"/>
      <c r="C336" s="435" t="n"/>
      <c r="D336" s="435" t="n"/>
      <c r="E336" s="435" t="n"/>
      <c r="F336" s="435" t="n"/>
      <c r="G336" s="435" t="n"/>
      <c r="H336" s="435" t="n"/>
      <c r="I336" s="435" t="n"/>
      <c r="J336" s="435" t="n"/>
      <c r="K336" s="435" t="n"/>
      <c r="L336" s="435" t="n"/>
      <c r="M336" s="435" t="n"/>
    </row>
    <row r="337">
      <c r="A337" s="435" t="n"/>
      <c r="B337" s="435" t="n"/>
      <c r="C337" s="435" t="n"/>
      <c r="D337" s="435" t="n"/>
      <c r="E337" s="435" t="n"/>
      <c r="F337" s="435" t="n"/>
      <c r="G337" s="435" t="n"/>
      <c r="H337" s="435" t="n"/>
      <c r="I337" s="435" t="n"/>
      <c r="J337" s="435" t="n"/>
      <c r="K337" s="435" t="n"/>
      <c r="L337" s="435" t="n"/>
      <c r="M337" s="435" t="n"/>
    </row>
    <row r="338">
      <c r="A338" s="435" t="n"/>
      <c r="B338" s="435" t="n"/>
      <c r="C338" s="435" t="n"/>
      <c r="D338" s="435" t="n"/>
      <c r="E338" s="435" t="n"/>
      <c r="F338" s="435" t="n"/>
      <c r="G338" s="435" t="n"/>
      <c r="H338" s="435" t="n"/>
      <c r="I338" s="435" t="n"/>
      <c r="J338" s="435" t="n"/>
      <c r="K338" s="435" t="n"/>
      <c r="L338" s="435" t="n"/>
      <c r="M338" s="435" t="n"/>
    </row>
    <row r="339">
      <c r="A339" s="435" t="n"/>
      <c r="B339" s="435" t="n"/>
      <c r="C339" s="435" t="n"/>
      <c r="D339" s="435" t="n"/>
      <c r="E339" s="435" t="n"/>
      <c r="F339" s="435" t="n"/>
      <c r="G339" s="435" t="n"/>
      <c r="H339" s="435" t="n"/>
      <c r="I339" s="435" t="n"/>
      <c r="J339" s="435" t="n"/>
      <c r="K339" s="435" t="n"/>
      <c r="L339" s="435" t="n"/>
      <c r="M339" s="435" t="n"/>
    </row>
    <row r="340">
      <c r="A340" s="435" t="n"/>
      <c r="B340" s="435" t="n"/>
      <c r="C340" s="435" t="n"/>
      <c r="D340" s="435" t="n"/>
      <c r="E340" s="435" t="n"/>
      <c r="F340" s="435" t="n"/>
      <c r="G340" s="435" t="n"/>
      <c r="H340" s="435" t="n"/>
      <c r="I340" s="435" t="n"/>
      <c r="J340" s="435" t="n"/>
      <c r="K340" s="435" t="n"/>
      <c r="L340" s="435" t="n"/>
      <c r="M340" s="435" t="n"/>
    </row>
    <row r="341">
      <c r="A341" s="435" t="n"/>
      <c r="B341" s="435" t="n"/>
      <c r="C341" s="435" t="n"/>
      <c r="D341" s="435" t="n"/>
      <c r="E341" s="435" t="n"/>
      <c r="F341" s="435" t="n"/>
      <c r="G341" s="435" t="n"/>
      <c r="H341" s="435" t="n"/>
      <c r="I341" s="435" t="n"/>
      <c r="J341" s="435" t="n"/>
      <c r="K341" s="435" t="n"/>
      <c r="L341" s="435" t="n"/>
      <c r="M341" s="435" t="n"/>
    </row>
    <row r="342">
      <c r="A342" s="435" t="n"/>
      <c r="B342" s="435" t="n"/>
      <c r="C342" s="435" t="n"/>
      <c r="D342" s="435" t="n"/>
      <c r="E342" s="435" t="n"/>
      <c r="F342" s="435" t="n"/>
      <c r="G342" s="435" t="n"/>
      <c r="H342" s="435" t="n"/>
      <c r="I342" s="435" t="n"/>
      <c r="J342" s="435" t="n"/>
      <c r="K342" s="435" t="n"/>
      <c r="L342" s="435" t="n"/>
      <c r="M342" s="435" t="n"/>
    </row>
    <row r="343">
      <c r="A343" s="435" t="n"/>
      <c r="B343" s="435" t="n"/>
      <c r="C343" s="435" t="n"/>
      <c r="D343" s="435" t="n"/>
      <c r="E343" s="435" t="n"/>
      <c r="F343" s="435" t="n"/>
      <c r="G343" s="435" t="n"/>
      <c r="H343" s="435" t="n"/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35" t="n"/>
      <c r="B349" s="435" t="n"/>
      <c r="C349" s="435" t="n"/>
      <c r="D349" s="435" t="n"/>
      <c r="E349" s="435" t="n"/>
      <c r="F349" s="435" t="n"/>
      <c r="G349" s="435" t="n"/>
      <c r="H349" s="435" t="n"/>
      <c r="I349" s="435" t="n"/>
      <c r="J349" s="435" t="n"/>
      <c r="K349" s="435" t="n"/>
      <c r="L349" s="435" t="n"/>
      <c r="M349" s="435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35" t="n"/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  <row r="352">
      <c r="A352" s="435" t="n"/>
      <c r="B352" s="435" t="n"/>
      <c r="C352" s="435" t="n"/>
      <c r="D352" s="435" t="n"/>
      <c r="E352" s="435" t="n"/>
      <c r="F352" s="435" t="n"/>
      <c r="G352" s="435" t="n"/>
      <c r="H352" s="435" t="n"/>
      <c r="I352" s="435" t="n"/>
      <c r="J352" s="435" t="n"/>
      <c r="K352" s="435" t="n"/>
      <c r="L352" s="435" t="n"/>
      <c r="M352" s="435" t="n"/>
    </row>
    <row r="353">
      <c r="A353" s="435" t="n"/>
      <c r="B353" s="435" t="n"/>
      <c r="C353" s="435" t="n"/>
      <c r="D353" s="435" t="n"/>
      <c r="E353" s="435" t="n"/>
      <c r="F353" s="435" t="n"/>
      <c r="G353" s="435" t="n"/>
      <c r="H353" s="435" t="n"/>
      <c r="I353" s="435" t="n"/>
      <c r="J353" s="435" t="n"/>
      <c r="K353" s="435" t="n"/>
      <c r="L353" s="435" t="n"/>
      <c r="M353" s="435" t="n"/>
    </row>
    <row r="354">
      <c r="A354" s="435" t="n"/>
      <c r="B354" s="435" t="n"/>
      <c r="C354" s="435" t="n"/>
      <c r="D354" s="435" t="n"/>
      <c r="E354" s="435" t="n"/>
      <c r="F354" s="435" t="n"/>
      <c r="G354" s="435" t="n"/>
      <c r="H354" s="435" t="n"/>
      <c r="I354" s="435" t="n"/>
      <c r="J354" s="435" t="n"/>
      <c r="K354" s="435" t="n"/>
      <c r="L354" s="435" t="n"/>
      <c r="M354" s="435" t="n"/>
    </row>
    <row r="355">
      <c r="A355" s="435" t="n"/>
      <c r="B355" s="435" t="n"/>
      <c r="C355" s="435" t="n"/>
      <c r="D355" s="435" t="n"/>
      <c r="E355" s="435" t="n"/>
      <c r="F355" s="435" t="n"/>
      <c r="G355" s="435" t="n"/>
      <c r="H355" s="435" t="n"/>
      <c r="I355" s="435" t="n"/>
      <c r="J355" s="435" t="n"/>
      <c r="K355" s="435" t="n"/>
      <c r="L355" s="435" t="n"/>
      <c r="M355" s="435" t="n"/>
    </row>
    <row r="356">
      <c r="A356" s="435" t="n"/>
      <c r="B356" s="435" t="n"/>
      <c r="C356" s="435" t="n"/>
      <c r="D356" s="435" t="n"/>
      <c r="E356" s="435" t="n"/>
      <c r="F356" s="435" t="n"/>
      <c r="G356" s="435" t="n"/>
      <c r="H356" s="435" t="n"/>
      <c r="I356" s="435" t="n"/>
      <c r="J356" s="435" t="n"/>
      <c r="K356" s="435" t="n"/>
      <c r="L356" s="435" t="n"/>
      <c r="M356" s="435" t="n"/>
    </row>
    <row r="357">
      <c r="A357" s="435" t="n"/>
      <c r="B357" s="435" t="n"/>
      <c r="C357" s="435" t="n"/>
      <c r="D357" s="435" t="n"/>
      <c r="E357" s="435" t="n"/>
      <c r="F357" s="435" t="n"/>
      <c r="G357" s="435" t="n"/>
      <c r="H357" s="435" t="n"/>
      <c r="I357" s="435" t="n"/>
      <c r="J357" s="435" t="n"/>
      <c r="K357" s="435" t="n"/>
      <c r="L357" s="435" t="n"/>
      <c r="M357" s="435" t="n"/>
    </row>
    <row r="358">
      <c r="A358" s="435" t="n"/>
      <c r="B358" s="435" t="n"/>
      <c r="C358" s="435" t="n"/>
      <c r="D358" s="435" t="n"/>
      <c r="E358" s="435" t="n"/>
      <c r="F358" s="435" t="n"/>
      <c r="G358" s="435" t="n"/>
      <c r="H358" s="435" t="n"/>
      <c r="I358" s="435" t="n"/>
      <c r="J358" s="435" t="n"/>
      <c r="K358" s="435" t="n"/>
      <c r="L358" s="435" t="n"/>
      <c r="M358" s="435" t="n"/>
    </row>
    <row r="359">
      <c r="A359" s="443" t="inlineStr">
        <is>
          <t>DCF Sensitivity (WACC × Terminal Growth)</t>
        </is>
      </c>
      <c r="B359" s="435" t="n"/>
      <c r="C359" s="435" t="n"/>
      <c r="D359" s="435" t="n"/>
      <c r="E359" s="435" t="n"/>
      <c r="F359" s="435" t="n"/>
      <c r="G359" s="435" t="n"/>
      <c r="H359" s="435" t="n"/>
      <c r="I359" s="435" t="n"/>
      <c r="J359" s="435" t="n"/>
      <c r="K359" s="435" t="n"/>
      <c r="L359" s="435" t="n"/>
      <c r="M359" s="435" t="n"/>
    </row>
    <row r="360">
      <c r="A360" s="505" t="inlineStr">
        <is>
          <t>WACC \ TGR</t>
        </is>
      </c>
      <c r="B360" s="503">
        <f>Valuation!B$148</f>
        <v/>
      </c>
      <c r="C360" s="503">
        <f>Valuation!C$148</f>
        <v/>
      </c>
      <c r="D360" s="503">
        <f>Valuation!D$148</f>
        <v/>
      </c>
      <c r="E360" s="503">
        <f>Valuation!E$148</f>
        <v/>
      </c>
      <c r="F360" s="503">
        <f>Valuation!F$148</f>
        <v/>
      </c>
      <c r="G360" s="503">
        <f>Valuation!G$148</f>
        <v/>
      </c>
      <c r="H360" s="503">
        <f>Valuation!H$148</f>
        <v/>
      </c>
      <c r="I360" s="435" t="n"/>
      <c r="J360" s="435" t="n"/>
      <c r="K360" s="435" t="n"/>
      <c r="L360" s="435" t="n"/>
      <c r="M360" s="435" t="n"/>
    </row>
    <row r="361">
      <c r="A361" s="503">
        <f>Valuation!$A$149</f>
        <v/>
      </c>
      <c r="B361" s="504">
        <f>Valuation!B$149</f>
        <v/>
      </c>
      <c r="C361" s="504">
        <f>Valuation!C$149</f>
        <v/>
      </c>
      <c r="D361" s="504">
        <f>Valuation!D$149</f>
        <v/>
      </c>
      <c r="E361" s="504">
        <f>Valuation!E$149</f>
        <v/>
      </c>
      <c r="F361" s="504">
        <f>Valuation!F$149</f>
        <v/>
      </c>
      <c r="G361" s="504">
        <f>Valuation!G$149</f>
        <v/>
      </c>
      <c r="H361" s="504">
        <f>Valuation!H$149</f>
        <v/>
      </c>
      <c r="I361" s="435" t="n"/>
      <c r="J361" s="435" t="n"/>
      <c r="K361" s="435" t="n"/>
      <c r="L361" s="435" t="n"/>
      <c r="M361" s="435" t="n"/>
    </row>
    <row r="362">
      <c r="A362" s="503">
        <f>Valuation!$A$150</f>
        <v/>
      </c>
      <c r="B362" s="504">
        <f>Valuation!B$150</f>
        <v/>
      </c>
      <c r="C362" s="504">
        <f>Valuation!C$150</f>
        <v/>
      </c>
      <c r="D362" s="504">
        <f>Valuation!D$150</f>
        <v/>
      </c>
      <c r="E362" s="504">
        <f>Valuation!E$150</f>
        <v/>
      </c>
      <c r="F362" s="504">
        <f>Valuation!F$150</f>
        <v/>
      </c>
      <c r="G362" s="504">
        <f>Valuation!G$150</f>
        <v/>
      </c>
      <c r="H362" s="504">
        <f>Valuation!H$150</f>
        <v/>
      </c>
      <c r="I362" s="435" t="n"/>
      <c r="J362" s="435" t="n"/>
      <c r="K362" s="435" t="n"/>
      <c r="L362" s="435" t="n"/>
      <c r="M362" s="435" t="n"/>
    </row>
    <row r="363">
      <c r="A363" s="503">
        <f>Valuation!$A$151</f>
        <v/>
      </c>
      <c r="B363" s="504">
        <f>Valuation!B$151</f>
        <v/>
      </c>
      <c r="C363" s="504">
        <f>Valuation!C$151</f>
        <v/>
      </c>
      <c r="D363" s="504">
        <f>Valuation!D$151</f>
        <v/>
      </c>
      <c r="E363" s="504">
        <f>Valuation!E$151</f>
        <v/>
      </c>
      <c r="F363" s="504">
        <f>Valuation!F$151</f>
        <v/>
      </c>
      <c r="G363" s="504">
        <f>Valuation!G$151</f>
        <v/>
      </c>
      <c r="H363" s="504">
        <f>Valuation!H$151</f>
        <v/>
      </c>
      <c r="I363" s="435" t="n"/>
      <c r="J363" s="435" t="n"/>
      <c r="K363" s="435" t="n"/>
      <c r="L363" s="435" t="n"/>
      <c r="M363" s="435" t="n"/>
    </row>
    <row r="364">
      <c r="A364" s="503">
        <f>Valuation!$A$152</f>
        <v/>
      </c>
      <c r="B364" s="504">
        <f>Valuation!B$152</f>
        <v/>
      </c>
      <c r="C364" s="504">
        <f>Valuation!C$152</f>
        <v/>
      </c>
      <c r="D364" s="504">
        <f>Valuation!D$152</f>
        <v/>
      </c>
      <c r="E364" s="504">
        <f>Valuation!E$152</f>
        <v/>
      </c>
      <c r="F364" s="504">
        <f>Valuation!F$152</f>
        <v/>
      </c>
      <c r="G364" s="504">
        <f>Valuation!G$152</f>
        <v/>
      </c>
      <c r="H364" s="504">
        <f>Valuation!H$152</f>
        <v/>
      </c>
      <c r="I364" s="435" t="n"/>
      <c r="J364" s="435" t="n"/>
      <c r="K364" s="435" t="n"/>
      <c r="L364" s="435" t="n"/>
      <c r="M364" s="435" t="n"/>
    </row>
    <row r="365">
      <c r="A365" s="503">
        <f>Valuation!$A$153</f>
        <v/>
      </c>
      <c r="B365" s="504">
        <f>Valuation!B$153</f>
        <v/>
      </c>
      <c r="C365" s="504">
        <f>Valuation!C$153</f>
        <v/>
      </c>
      <c r="D365" s="504">
        <f>Valuation!D$153</f>
        <v/>
      </c>
      <c r="E365" s="504">
        <f>Valuation!E$153</f>
        <v/>
      </c>
      <c r="F365" s="504">
        <f>Valuation!F$153</f>
        <v/>
      </c>
      <c r="G365" s="504">
        <f>Valuation!G$153</f>
        <v/>
      </c>
      <c r="H365" s="504">
        <f>Valuation!H$153</f>
        <v/>
      </c>
      <c r="I365" s="435" t="n"/>
      <c r="J365" s="435" t="n"/>
      <c r="K365" s="435" t="n"/>
      <c r="L365" s="435" t="n"/>
      <c r="M365" s="435" t="n"/>
    </row>
    <row r="366">
      <c r="A366" s="503">
        <f>Valuation!$A$154</f>
        <v/>
      </c>
      <c r="B366" s="504">
        <f>Valuation!B$154</f>
        <v/>
      </c>
      <c r="C366" s="504">
        <f>Valuation!C$154</f>
        <v/>
      </c>
      <c r="D366" s="504">
        <f>Valuation!D$154</f>
        <v/>
      </c>
      <c r="E366" s="504">
        <f>Valuation!E$154</f>
        <v/>
      </c>
      <c r="F366" s="504">
        <f>Valuation!F$154</f>
        <v/>
      </c>
      <c r="G366" s="504">
        <f>Valuation!G$154</f>
        <v/>
      </c>
      <c r="H366" s="504">
        <f>Valuation!H$154</f>
        <v/>
      </c>
      <c r="I366" s="435" t="n"/>
      <c r="J366" s="435" t="n"/>
      <c r="K366" s="435" t="n"/>
      <c r="L366" s="435" t="n"/>
      <c r="M366" s="435" t="n"/>
    </row>
    <row r="367">
      <c r="A367" s="503">
        <f>Valuation!$A$155</f>
        <v/>
      </c>
      <c r="B367" s="504">
        <f>Valuation!B$155</f>
        <v/>
      </c>
      <c r="C367" s="504">
        <f>Valuation!C$155</f>
        <v/>
      </c>
      <c r="D367" s="504">
        <f>Valuation!D$155</f>
        <v/>
      </c>
      <c r="E367" s="504">
        <f>Valuation!E$155</f>
        <v/>
      </c>
      <c r="F367" s="504">
        <f>Valuation!F$155</f>
        <v/>
      </c>
      <c r="G367" s="504">
        <f>Valuation!G$155</f>
        <v/>
      </c>
      <c r="H367" s="504">
        <f>Valuation!H$155</f>
        <v/>
      </c>
      <c r="I367" s="435" t="n"/>
      <c r="J367" s="435" t="n"/>
      <c r="K367" s="435" t="n"/>
      <c r="L367" s="435" t="n"/>
      <c r="M367" s="435" t="n"/>
    </row>
    <row r="368">
      <c r="A368" s="503">
        <f>Valuation!$A$156</f>
        <v/>
      </c>
      <c r="B368" s="504">
        <f>Valuation!B$156</f>
        <v/>
      </c>
      <c r="C368" s="504">
        <f>Valuation!C$156</f>
        <v/>
      </c>
      <c r="D368" s="504">
        <f>Valuation!D$156</f>
        <v/>
      </c>
      <c r="E368" s="504">
        <f>Valuation!E$156</f>
        <v/>
      </c>
      <c r="F368" s="504">
        <f>Valuation!F$156</f>
        <v/>
      </c>
      <c r="G368" s="504">
        <f>Valuation!G$156</f>
        <v/>
      </c>
      <c r="H368" s="504">
        <f>Valuation!H$156</f>
        <v/>
      </c>
      <c r="I368" s="435" t="n"/>
      <c r="J368" s="435" t="n"/>
      <c r="K368" s="435" t="n"/>
      <c r="L368" s="435" t="n"/>
      <c r="M368" s="435" t="n"/>
    </row>
    <row r="369">
      <c r="A369" s="503">
        <f>Valuation!$A$157</f>
        <v/>
      </c>
      <c r="B369" s="504">
        <f>Valuation!B$157</f>
        <v/>
      </c>
      <c r="C369" s="504">
        <f>Valuation!C$157</f>
        <v/>
      </c>
      <c r="D369" s="504">
        <f>Valuation!D$157</f>
        <v/>
      </c>
      <c r="E369" s="504">
        <f>Valuation!E$157</f>
        <v/>
      </c>
      <c r="F369" s="504">
        <f>Valuation!F$157</f>
        <v/>
      </c>
      <c r="G369" s="504">
        <f>Valuation!G$157</f>
        <v/>
      </c>
      <c r="H369" s="504">
        <f>Valuation!H$157</f>
        <v/>
      </c>
      <c r="I369" s="435" t="n"/>
      <c r="J369" s="435" t="n"/>
      <c r="K369" s="435" t="n"/>
      <c r="L369" s="435" t="n"/>
      <c r="M369" s="435" t="n"/>
    </row>
    <row r="370">
      <c r="A370" s="435" t="n"/>
      <c r="B370" s="435" t="n"/>
      <c r="C370" s="435" t="n"/>
      <c r="D370" s="435" t="n"/>
      <c r="E370" s="435" t="n"/>
      <c r="F370" s="435" t="n"/>
      <c r="G370" s="435" t="n"/>
      <c r="H370" s="435" t="n"/>
      <c r="I370" s="435" t="n"/>
      <c r="J370" s="435" t="n"/>
      <c r="K370" s="435" t="n"/>
      <c r="L370" s="435" t="n"/>
      <c r="M370" s="435" t="n"/>
    </row>
    <row r="371">
      <c r="A371" s="435" t="n"/>
      <c r="B371" s="435" t="n"/>
      <c r="C371" s="435" t="n"/>
      <c r="D371" s="435" t="n"/>
      <c r="E371" s="435" t="n"/>
      <c r="F371" s="435" t="n"/>
      <c r="G371" s="435" t="n"/>
      <c r="H371" s="435" t="n"/>
      <c r="I371" s="435" t="n"/>
      <c r="J371" s="435" t="n"/>
      <c r="K371" s="435" t="n"/>
      <c r="L371" s="435" t="n"/>
      <c r="M371" s="435" t="n"/>
    </row>
    <row r="372">
      <c r="A372" s="435" t="n"/>
      <c r="B372" s="435" t="n"/>
      <c r="C372" s="435" t="n"/>
      <c r="D372" s="435" t="n"/>
      <c r="E372" s="435" t="n"/>
      <c r="F372" s="435" t="n"/>
      <c r="G372" s="435" t="n"/>
      <c r="H372" s="435" t="n"/>
      <c r="I372" s="435" t="n"/>
      <c r="J372" s="435" t="n"/>
      <c r="K372" s="435" t="n"/>
      <c r="L372" s="435" t="n"/>
      <c r="M372" s="435" t="n"/>
    </row>
    <row r="373">
      <c r="A373" s="435" t="n"/>
      <c r="B373" s="435" t="n"/>
      <c r="C373" s="435" t="n"/>
      <c r="D373" s="435" t="n"/>
      <c r="E373" s="435" t="n"/>
      <c r="F373" s="435" t="n"/>
      <c r="G373" s="435" t="n"/>
      <c r="H373" s="435" t="n"/>
      <c r="I373" s="435" t="n"/>
      <c r="J373" s="435" t="n"/>
      <c r="K373" s="435" t="n"/>
      <c r="L373" s="435" t="n"/>
      <c r="M373" s="435" t="n"/>
    </row>
    <row r="374">
      <c r="A374" s="435" t="n"/>
      <c r="B374" s="435" t="n"/>
      <c r="C374" s="435" t="n"/>
      <c r="D374" s="435" t="n"/>
      <c r="E374" s="435" t="n"/>
      <c r="F374" s="435" t="n"/>
      <c r="G374" s="435" t="n"/>
      <c r="H374" s="435" t="n"/>
      <c r="I374" s="435" t="n"/>
      <c r="J374" s="435" t="n"/>
      <c r="K374" s="435" t="n"/>
      <c r="L374" s="435" t="n"/>
      <c r="M374" s="435" t="n"/>
    </row>
    <row r="375">
      <c r="A375" s="440" t="inlineStr">
        <is>
          <t>Quarterly Trend</t>
        </is>
      </c>
      <c r="B375" s="441" t="n"/>
      <c r="C375" s="441" t="n"/>
      <c r="D375" s="441" t="n"/>
      <c r="E375" s="441" t="n"/>
      <c r="F375" s="441" t="n"/>
      <c r="G375" s="441" t="n"/>
      <c r="H375" s="441" t="n"/>
      <c r="I375" s="441" t="n"/>
      <c r="J375" s="441" t="n"/>
      <c r="K375" s="441" t="n"/>
      <c r="L375" s="441" t="n"/>
      <c r="M375" s="441" t="n"/>
    </row>
    <row r="376">
      <c r="A376" s="435" t="n"/>
      <c r="B376" s="435" t="n"/>
      <c r="C376" s="435" t="n"/>
      <c r="D376" s="435" t="n"/>
      <c r="E376" s="435" t="n"/>
      <c r="F376" s="435" t="n"/>
      <c r="G376" s="435" t="n"/>
      <c r="H376" s="435" t="n"/>
      <c r="I376" s="435" t="n"/>
      <c r="J376" s="435" t="n"/>
      <c r="K376" s="435" t="n"/>
      <c r="L376" s="435" t="n"/>
      <c r="M376" s="435" t="n"/>
    </row>
    <row r="377">
      <c r="A377" s="443" t="inlineStr">
        <is>
          <t>Quarterly Revenue &amp; Net Margin</t>
        </is>
      </c>
      <c r="B377" s="435" t="n"/>
      <c r="C377" s="435" t="n"/>
      <c r="D377" s="435" t="n"/>
      <c r="E377" s="435" t="n"/>
      <c r="F377" s="435" t="n"/>
      <c r="G377" s="435" t="n"/>
      <c r="H377" s="435" t="n"/>
      <c r="I377" s="435" t="n"/>
      <c r="J377" s="435" t="n"/>
      <c r="K377" s="435" t="n"/>
      <c r="L377" s="435" t="n"/>
      <c r="M377" s="435" t="n"/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86" t="n"/>
      <c r="C4" s="486" t="n"/>
      <c r="D4" s="486" t="n"/>
      <c r="E4" s="486" t="n"/>
      <c r="F4" s="486" t="n"/>
      <c r="G4" s="486" t="n"/>
      <c r="H4" s="486" t="n"/>
      <c r="I4" s="486" t="n"/>
      <c r="J4" s="486" t="n"/>
      <c r="K4" s="486" t="n"/>
      <c r="L4" s="486" t="n"/>
      <c r="M4" s="486" t="n"/>
    </row>
    <row r="5" ht="18" customHeight="1" s="74">
      <c r="A5" s="297" t="inlineStr">
        <is>
          <t>Analysis Date</t>
        </is>
      </c>
      <c r="B5" s="299" t="inlineStr">
        <is>
          <t>2026-08-12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405.59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897.6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364057.584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54024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418081.584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17.92418366559485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30.65684051398337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17.64544456641054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0.04350562037133691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0.02191113546042573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86" t="n"/>
      <c r="C23" s="486" t="n"/>
      <c r="D23" s="486" t="n"/>
      <c r="E23" s="486" t="n"/>
      <c r="F23" s="486" t="n"/>
      <c r="G23" s="486" t="n"/>
      <c r="H23" s="486" t="n"/>
      <c r="I23" s="486" t="n"/>
      <c r="J23" s="486" t="n"/>
      <c r="K23" s="486" t="n"/>
      <c r="L23" s="486" t="n"/>
      <c r="M23" s="486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1.285</v>
      </c>
      <c r="C26" s="499" t="inlineStr">
        <is>
          <t>Market-input cost of capital: the APPROVED WACC is Valuation!B15 (9.36%)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00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501" t="n">
        <v>0.0515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501" t="n">
        <v>0.23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0.1292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86" t="n"/>
      <c r="C39" s="486" t="n"/>
      <c r="D39" s="486" t="n"/>
      <c r="E39" s="486" t="n"/>
      <c r="F39" s="486" t="n"/>
      <c r="G39" s="486" t="n"/>
      <c r="H39" s="486" t="n"/>
      <c r="I39" s="486" t="n"/>
      <c r="J39" s="486" t="n"/>
      <c r="K39" s="486" t="n"/>
      <c r="L39" s="486" t="n"/>
      <c r="M39" s="486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117.64</v>
      </c>
      <c r="C41" s="438" t="n">
        <v>160.04</v>
      </c>
      <c r="D41" s="438" t="n">
        <v>220.46</v>
      </c>
      <c r="E41" s="438" t="n">
        <v>249.12</v>
      </c>
      <c r="F41" s="438" t="n">
        <v>293.98</v>
      </c>
      <c r="G41" s="438" t="n">
        <v>350.68</v>
      </c>
      <c r="H41" s="438" t="n">
        <v>502.14</v>
      </c>
      <c r="I41" s="438" t="n">
        <v>530.1799999999999</v>
      </c>
      <c r="J41" s="438" t="n">
        <v>526.47</v>
      </c>
      <c r="K41" s="438" t="n">
        <v>505.86</v>
      </c>
      <c r="L41" s="438" t="n">
        <v>330.11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86" t="n"/>
      <c r="C44" s="486" t="n"/>
      <c r="D44" s="486" t="n"/>
      <c r="E44" s="486" t="n"/>
      <c r="F44" s="486" t="n"/>
      <c r="G44" s="486" t="n"/>
      <c r="H44" s="486" t="n"/>
      <c r="I44" s="486" t="n"/>
      <c r="J44" s="486" t="n"/>
      <c r="K44" s="486" t="n"/>
      <c r="L44" s="486" t="n"/>
      <c r="M44" s="486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98" t="n">
        <v>19.15</v>
      </c>
      <c r="C46" s="498" t="n">
        <v>11.31</v>
      </c>
      <c r="D46" s="498" t="n">
        <v>8.119999999999999</v>
      </c>
      <c r="E46" s="498" t="n">
        <v>15.57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98" t="n">
        <v>68.52</v>
      </c>
      <c r="C47" s="498" t="n">
        <v>15.29</v>
      </c>
      <c r="D47" s="498" t="n">
        <v>12.3</v>
      </c>
      <c r="E47" s="498" t="n">
        <v>39.3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98" t="n">
        <v>6.4</v>
      </c>
      <c r="C48" s="498" t="n">
        <v>3.7</v>
      </c>
      <c r="D48" s="498" t="n">
        <v>11.4</v>
      </c>
      <c r="E48" s="498" t="n">
        <v>0.8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UNH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UnitedHealth Group Incorporated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Healthcare — Managed Care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0.63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405.59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364055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2026-08-13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184840</v>
      </c>
      <c r="D14" s="379" t="n">
        <v>201159</v>
      </c>
      <c r="E14" s="379" t="n">
        <v>226247</v>
      </c>
      <c r="F14" s="379" t="n">
        <v>242155</v>
      </c>
      <c r="G14" s="379" t="n">
        <v>257141</v>
      </c>
      <c r="H14" s="379" t="n">
        <v>287597</v>
      </c>
      <c r="I14" s="379" t="n">
        <v>324162</v>
      </c>
      <c r="J14" s="379" t="n">
        <v>371622</v>
      </c>
      <c r="K14" s="379" t="n">
        <v>400278</v>
      </c>
      <c r="L14" s="379" t="n">
        <v>447567</v>
      </c>
      <c r="M14" s="308" t="inlineStr">
        <is>
          <t>UHN 10k 2025.pdf | p.44 | Consolidated Statements of Operations | Total revenues | as-printed: 447,567</t>
        </is>
      </c>
      <c r="N14" s="380" t="n">
        <v>99796</v>
      </c>
      <c r="O14" s="380" t="n">
        <v>98855</v>
      </c>
      <c r="P14" s="380" t="n">
        <v>100820</v>
      </c>
      <c r="Q14" s="380" t="n">
        <v>100807</v>
      </c>
      <c r="R14" s="380" t="n">
        <v>109575</v>
      </c>
      <c r="S14" s="380" t="n">
        <v>111616</v>
      </c>
      <c r="T14" s="380" t="n">
        <v>113161</v>
      </c>
      <c r="U14" s="380" t="n">
        <v>113215</v>
      </c>
      <c r="V14" s="381" t="n">
        <v>111721</v>
      </c>
      <c r="W14" s="381" t="n">
        <v>112032</v>
      </c>
      <c r="X14" s="444" t="n"/>
      <c r="Y14" s="444" t="n"/>
    </row>
    <row r="15" ht="15" customHeight="1" s="74">
      <c r="A15" s="17" t="inlineStr">
        <is>
          <t>Cost of Goods Sold</t>
        </is>
      </c>
      <c r="B15" s="382" t="n"/>
      <c r="C15" s="382" t="n">
        <v>141454</v>
      </c>
      <c r="D15" s="382" t="n">
        <v>154148</v>
      </c>
      <c r="E15" s="382" t="n">
        <v>172401</v>
      </c>
      <c r="F15" s="382" t="n">
        <v>184557</v>
      </c>
      <c r="G15" s="382" t="n">
        <v>190141</v>
      </c>
      <c r="H15" s="382" t="n">
        <v>217945</v>
      </c>
      <c r="I15" s="382" t="n">
        <v>244545</v>
      </c>
      <c r="J15" s="382" t="n">
        <v>280664</v>
      </c>
      <c r="K15" s="382" t="n">
        <v>310879</v>
      </c>
      <c r="L15" s="382" t="n">
        <v>364650</v>
      </c>
      <c r="M15" s="308" t="inlineStr">
        <is>
          <t>UHN 10k 2025.pdf | p.44 | Consolidated Statements of Operations | Medical costs + Cost of products sold (sum of two split cost-of-sales lines) | as-printed: 364,650</t>
        </is>
      </c>
      <c r="N15" s="383" t="n">
        <v>76791</v>
      </c>
      <c r="O15" s="383" t="n">
        <v>76798</v>
      </c>
      <c r="P15" s="383" t="n">
        <v>77791</v>
      </c>
      <c r="Q15" s="383" t="n">
        <v>79499</v>
      </c>
      <c r="R15" s="383" t="n">
        <v>85801</v>
      </c>
      <c r="S15" s="383" t="n">
        <v>91604</v>
      </c>
      <c r="T15" s="383" t="n">
        <v>92524</v>
      </c>
      <c r="U15" s="383" t="n">
        <v>94721</v>
      </c>
      <c r="V15" s="384" t="n">
        <v>86312</v>
      </c>
      <c r="W15" s="384" t="n">
        <v>88733</v>
      </c>
      <c r="X15" s="444" t="n"/>
      <c r="Y15" s="44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45">
        <f>IFERROR(IF(OR(NOT(ISNUMBER(Data!X14)),NOT(ISNUMBER(Data!X15))),"-",Data!X14-Data!X15),"-")</f>
        <v/>
      </c>
      <c r="Y16" s="44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28401</v>
      </c>
      <c r="D17" s="382" t="n">
        <v>29557</v>
      </c>
      <c r="E17" s="382" t="n">
        <v>34074</v>
      </c>
      <c r="F17" s="382" t="n">
        <v>35193</v>
      </c>
      <c r="G17" s="382" t="n">
        <v>41704</v>
      </c>
      <c r="H17" s="382" t="n">
        <v>42579</v>
      </c>
      <c r="I17" s="382" t="n">
        <v>47782</v>
      </c>
      <c r="J17" s="382" t="n">
        <v>54628</v>
      </c>
      <c r="K17" s="382" t="n">
        <v>53013</v>
      </c>
      <c r="L17" s="382" t="n">
        <v>59592</v>
      </c>
      <c r="M17" s="308" t="inlineStr">
        <is>
          <t>UHN 10k 2025.pdf | p.44 | Consolidated Statements of Operations | Operating costs | as-printed: 59,592</t>
        </is>
      </c>
      <c r="N17" s="383" t="n">
        <v>14077</v>
      </c>
      <c r="O17" s="383" t="n">
        <v>13162</v>
      </c>
      <c r="P17" s="383" t="n">
        <v>13280</v>
      </c>
      <c r="Q17" s="383" t="n">
        <v>12494</v>
      </c>
      <c r="R17" s="383" t="n">
        <v>13594</v>
      </c>
      <c r="S17" s="383" t="n">
        <v>13778</v>
      </c>
      <c r="T17" s="383" t="n">
        <v>15223</v>
      </c>
      <c r="U17" s="383" t="n">
        <v>16997</v>
      </c>
      <c r="V17" s="384" t="n">
        <v>15390</v>
      </c>
      <c r="W17" s="384" t="n">
        <v>14268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/>
      <c r="O18" s="380" t="n"/>
      <c r="P18" s="380" t="n"/>
      <c r="Q18" s="380" t="n"/>
      <c r="R18" s="380" t="n"/>
      <c r="S18" s="380" t="n"/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30456</v>
      </c>
      <c r="D19" s="71" t="n">
        <v>31802</v>
      </c>
      <c r="E19" s="71" t="n">
        <v>36502</v>
      </c>
      <c r="F19" s="71" t="n">
        <v>37913</v>
      </c>
      <c r="G19" s="71" t="n">
        <v>44595</v>
      </c>
      <c r="H19" s="71" t="n">
        <v>45682</v>
      </c>
      <c r="I19" s="71" t="n">
        <v>51182</v>
      </c>
      <c r="J19" s="71" t="n">
        <v>58600</v>
      </c>
      <c r="K19" s="71" t="n">
        <v>57112</v>
      </c>
      <c r="L19" s="71" t="n">
        <v>63953</v>
      </c>
      <c r="N19" s="216" t="n">
        <v>15074</v>
      </c>
      <c r="O19" s="216" t="n">
        <v>14182</v>
      </c>
      <c r="P19" s="216" t="n">
        <v>14321</v>
      </c>
      <c r="Q19" s="216" t="n">
        <v>13535</v>
      </c>
      <c r="R19" s="216" t="n">
        <v>14655</v>
      </c>
      <c r="S19" s="216" t="n">
        <v>14862</v>
      </c>
      <c r="T19" s="216" t="n">
        <v>16322</v>
      </c>
      <c r="U19" s="216" t="n">
        <v>18114</v>
      </c>
      <c r="V19" s="256" t="n">
        <v>16419</v>
      </c>
      <c r="W19" s="256" t="n">
        <v>15308</v>
      </c>
      <c r="X19" s="445" t="n"/>
      <c r="Y19" s="44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2055</v>
      </c>
      <c r="D21" s="382" t="n">
        <v>2245</v>
      </c>
      <c r="E21" s="382" t="n">
        <v>2428</v>
      </c>
      <c r="F21" s="382" t="n">
        <v>2720</v>
      </c>
      <c r="G21" s="382" t="n">
        <v>2891</v>
      </c>
      <c r="H21" s="382" t="n">
        <v>3103</v>
      </c>
      <c r="I21" s="382" t="n">
        <v>3400</v>
      </c>
      <c r="J21" s="382" t="n">
        <v>3972</v>
      </c>
      <c r="K21" s="382" t="n">
        <v>4099</v>
      </c>
      <c r="L21" s="382" t="n">
        <v>4361</v>
      </c>
      <c r="M21" s="308" t="inlineStr">
        <is>
          <t>UHN 10k 2025.pdf | p.44 | Consolidated Statements of Operations | Depreciation and amortization | as-printed: 4,361</t>
        </is>
      </c>
      <c r="N21" s="383" t="n">
        <v>997</v>
      </c>
      <c r="O21" s="383" t="n">
        <v>1020</v>
      </c>
      <c r="P21" s="383" t="n">
        <v>1041</v>
      </c>
      <c r="Q21" s="383" t="n">
        <v>1041</v>
      </c>
      <c r="R21" s="383" t="n">
        <v>1061</v>
      </c>
      <c r="S21" s="383" t="n">
        <v>1084</v>
      </c>
      <c r="T21" s="383" t="n">
        <v>1099</v>
      </c>
      <c r="U21" s="383" t="n">
        <v>1117</v>
      </c>
      <c r="V21" s="384" t="n">
        <v>1029</v>
      </c>
      <c r="W21" s="384" t="n">
        <v>1040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12930</v>
      </c>
      <c r="D22" s="70" t="n">
        <v>15209</v>
      </c>
      <c r="E22" s="70" t="n">
        <v>17344</v>
      </c>
      <c r="F22" s="70" t="n">
        <v>19685</v>
      </c>
      <c r="G22" s="70" t="n">
        <v>22405</v>
      </c>
      <c r="H22" s="70" t="n">
        <v>23970</v>
      </c>
      <c r="I22" s="70" t="n">
        <v>28435</v>
      </c>
      <c r="J22" s="70" t="n">
        <v>32358</v>
      </c>
      <c r="K22" s="70" t="n">
        <v>32287</v>
      </c>
      <c r="L22" s="70" t="n">
        <v>18964</v>
      </c>
      <c r="M22" s="308" t="inlineStr">
        <is>
          <t>UHN 10k 2025.pdf | p.44 | Consolidated Statements of Operations | Earnings from operations | as-printed: 18,964</t>
        </is>
      </c>
      <c r="N22" s="220" t="n">
        <v>7931</v>
      </c>
      <c r="O22" s="220" t="n">
        <v>7875</v>
      </c>
      <c r="P22" s="220" t="n">
        <v>8708</v>
      </c>
      <c r="Q22" s="220" t="n">
        <v>7773</v>
      </c>
      <c r="R22" s="220" t="n">
        <v>9119</v>
      </c>
      <c r="S22" s="220" t="n">
        <v>5150</v>
      </c>
      <c r="T22" s="220" t="n">
        <v>4315</v>
      </c>
      <c r="U22" s="220" t="n">
        <v>380</v>
      </c>
      <c r="V22" s="258" t="n">
        <v>8990</v>
      </c>
      <c r="W22" s="258" t="n">
        <v>7991</v>
      </c>
      <c r="X22" s="445" t="n"/>
      <c r="Y22" s="445" t="n"/>
    </row>
    <row r="23" ht="15" customHeight="1" s="74">
      <c r="A23" s="17" t="inlineStr">
        <is>
          <t>Interest Expense</t>
        </is>
      </c>
      <c r="B23" s="382" t="n"/>
      <c r="C23" s="382" t="n">
        <v>1067</v>
      </c>
      <c r="D23" s="382" t="n">
        <v>1186</v>
      </c>
      <c r="E23" s="382" t="n">
        <v>1400</v>
      </c>
      <c r="F23" s="382" t="n">
        <v>1704</v>
      </c>
      <c r="G23" s="382" t="n">
        <v>1663</v>
      </c>
      <c r="H23" s="382" t="n">
        <v>1660</v>
      </c>
      <c r="I23" s="382" t="n">
        <v>2092</v>
      </c>
      <c r="J23" s="382" t="n">
        <v>3246</v>
      </c>
      <c r="K23" s="382" t="n">
        <v>3906</v>
      </c>
      <c r="L23" s="382" t="n">
        <v>4002</v>
      </c>
      <c r="M23" s="308" t="inlineStr">
        <is>
          <t>UHN 10k 2025.pdf | p.44 | Consolidated Statements of Operations | Interest expense | as-printed: (4,002)</t>
        </is>
      </c>
      <c r="N23" s="383" t="n">
        <v>844</v>
      </c>
      <c r="O23" s="383" t="n">
        <v>985</v>
      </c>
      <c r="P23" s="383" t="n">
        <v>1074</v>
      </c>
      <c r="Q23" s="383" t="n">
        <v>1003</v>
      </c>
      <c r="R23" s="383" t="n">
        <v>998</v>
      </c>
      <c r="S23" s="383" t="n">
        <v>1027</v>
      </c>
      <c r="T23" s="383" t="n">
        <v>1003</v>
      </c>
      <c r="U23" s="383" t="n">
        <v>974</v>
      </c>
      <c r="V23" s="384" t="n">
        <v>955</v>
      </c>
      <c r="W23" s="384" t="n">
        <v>962</v>
      </c>
      <c r="X23" s="444" t="n"/>
      <c r="Y23" s="444" t="n"/>
    </row>
    <row r="24" ht="15" customHeight="1" s="74">
      <c r="A24" s="15" t="inlineStr">
        <is>
          <t>Pre-Tax Income</t>
        </is>
      </c>
      <c r="B24" s="70" t="n"/>
      <c r="C24" s="70" t="n">
        <v>11863</v>
      </c>
      <c r="D24" s="70" t="n">
        <v>14023</v>
      </c>
      <c r="E24" s="70" t="n">
        <v>15944</v>
      </c>
      <c r="F24" s="70" t="n">
        <v>17981</v>
      </c>
      <c r="G24" s="70" t="n">
        <v>20742</v>
      </c>
      <c r="H24" s="70" t="n">
        <v>22310</v>
      </c>
      <c r="I24" s="70" t="n">
        <v>26343</v>
      </c>
      <c r="J24" s="70" t="n">
        <v>29112</v>
      </c>
      <c r="K24" s="70" t="n">
        <v>20071</v>
      </c>
      <c r="L24" s="70" t="n">
        <v>14697</v>
      </c>
      <c r="M24" s="308" t="inlineStr">
        <is>
          <t>UHN 10k 2025.pdf | p.44 | Consolidated Statements of Operations | Earnings before income taxes | as-printed: 14,697</t>
        </is>
      </c>
      <c r="N24" s="220" t="n">
        <v>1</v>
      </c>
      <c r="O24" s="220" t="n">
        <v>5665</v>
      </c>
      <c r="P24" s="220" t="n">
        <v>7614</v>
      </c>
      <c r="Q24" s="220" t="n">
        <v>6791</v>
      </c>
      <c r="R24" s="220" t="n">
        <v>8106</v>
      </c>
      <c r="S24" s="220" t="n">
        <v>4082</v>
      </c>
      <c r="T24" s="220" t="n">
        <v>3229</v>
      </c>
      <c r="U24" s="220" t="n">
        <v>-720</v>
      </c>
      <c r="V24" s="258" t="n">
        <v>7963</v>
      </c>
      <c r="W24" s="258" t="n">
        <v>6968</v>
      </c>
      <c r="X24" s="445" t="n"/>
      <c r="Y24" s="445" t="n"/>
    </row>
    <row r="25" ht="15" customHeight="1" s="74">
      <c r="A25" s="17" t="inlineStr">
        <is>
          <t>Tax Expense</t>
        </is>
      </c>
      <c r="B25" s="388" t="n"/>
      <c r="C25" s="388" t="n">
        <v>4790</v>
      </c>
      <c r="D25" s="388" t="n">
        <v>3200</v>
      </c>
      <c r="E25" s="388" t="n">
        <v>3562</v>
      </c>
      <c r="F25" s="388" t="n">
        <v>3742</v>
      </c>
      <c r="G25" s="388" t="n">
        <v>4973</v>
      </c>
      <c r="H25" s="388" t="n">
        <v>4578</v>
      </c>
      <c r="I25" s="388" t="n">
        <v>5704</v>
      </c>
      <c r="J25" s="388" t="n">
        <v>5968</v>
      </c>
      <c r="K25" s="388" t="n">
        <v>4829</v>
      </c>
      <c r="L25" s="388" t="n">
        <v>1890</v>
      </c>
      <c r="M25" s="308" t="inlineStr">
        <is>
          <t>UHN 10k 2025.pdf | p.44 | Consolidated Statements of Operations | Provision for income taxes | as-printed: (1,890)</t>
        </is>
      </c>
      <c r="N25" s="389" t="n">
        <v>1222</v>
      </c>
      <c r="O25" s="389" t="n">
        <v>1244</v>
      </c>
      <c r="P25" s="389" t="n">
        <v>1356</v>
      </c>
      <c r="Q25" s="389" t="n">
        <v>-8651</v>
      </c>
      <c r="R25" s="389" t="n">
        <v>1632</v>
      </c>
      <c r="S25" s="389" t="n">
        <v>510</v>
      </c>
      <c r="T25" s="389" t="n">
        <v>686</v>
      </c>
      <c r="U25" s="389" t="n">
        <v>-4718</v>
      </c>
      <c r="V25" s="390" t="n">
        <v>1482</v>
      </c>
      <c r="W25" s="390" t="n">
        <v>1298</v>
      </c>
      <c r="X25" s="444" t="n"/>
      <c r="Y25" s="444" t="n"/>
    </row>
    <row r="26" ht="15" customHeight="1" s="74">
      <c r="A26" s="15" t="inlineStr">
        <is>
          <t>Net Income</t>
        </is>
      </c>
      <c r="B26" s="379" t="n"/>
      <c r="C26" s="379" t="n">
        <v>7017</v>
      </c>
      <c r="D26" s="379" t="n">
        <v>10558</v>
      </c>
      <c r="E26" s="379" t="n">
        <v>11986</v>
      </c>
      <c r="F26" s="379" t="n">
        <v>13839</v>
      </c>
      <c r="G26" s="379" t="n">
        <v>15403</v>
      </c>
      <c r="H26" s="379" t="n">
        <v>17285</v>
      </c>
      <c r="I26" s="379" t="n">
        <v>20120</v>
      </c>
      <c r="J26" s="379" t="n">
        <v>22381</v>
      </c>
      <c r="K26" s="379" t="n">
        <v>14405</v>
      </c>
      <c r="L26" s="379" t="n">
        <v>12056</v>
      </c>
      <c r="M26" s="308" t="inlineStr">
        <is>
          <t>UHN 10k 2025.pdf | p.44 | Consolidated Statements of Operations | Net earnings attributable to UnitedHealth Group common shareholders | as-printed: 12,056</t>
        </is>
      </c>
      <c r="N26" s="380" t="n">
        <v>-1409</v>
      </c>
      <c r="O26" s="380" t="n">
        <v>4216</v>
      </c>
      <c r="P26" s="380" t="n">
        <v>6055</v>
      </c>
      <c r="Q26" s="380" t="n">
        <v>5543</v>
      </c>
      <c r="R26" s="380" t="n">
        <v>6292</v>
      </c>
      <c r="S26" s="380" t="n">
        <v>3406</v>
      </c>
      <c r="T26" s="380" t="n">
        <v>2348</v>
      </c>
      <c r="U26" s="380" t="n">
        <v>10</v>
      </c>
      <c r="V26" s="381" t="n">
        <v>6280</v>
      </c>
      <c r="W26" s="381" t="n">
        <v>5484</v>
      </c>
      <c r="X26" s="444" t="n"/>
      <c r="Y26" s="444" t="n"/>
    </row>
    <row r="27" ht="15" customHeight="1" s="74">
      <c r="A27" s="17" t="inlineStr">
        <is>
          <t>Diluted EPS</t>
        </is>
      </c>
      <c r="B27" s="391" t="n"/>
      <c r="C27" s="391" t="n">
        <v>7.25</v>
      </c>
      <c r="D27" s="391" t="n">
        <v>10.72</v>
      </c>
      <c r="E27" s="391" t="n">
        <v>12.19</v>
      </c>
      <c r="F27" s="391" t="n">
        <v>14.33</v>
      </c>
      <c r="G27" s="391" t="n">
        <v>16.03</v>
      </c>
      <c r="H27" s="391" t="n">
        <v>18.08</v>
      </c>
      <c r="I27" s="391" t="n">
        <v>21.18</v>
      </c>
      <c r="J27" s="391" t="n">
        <v>23.86</v>
      </c>
      <c r="K27" s="391" t="n">
        <v>15.51</v>
      </c>
      <c r="L27" s="391" t="n">
        <v>13.23</v>
      </c>
      <c r="M27" s="308" t="inlineStr">
        <is>
          <t>UHN 10k 2025.pdf | p.44 | Consolidated Statements of Operations | Diluted (earnings per share attributable to UnitedHealth Group common shareholders) | as-printed: 13.23</t>
        </is>
      </c>
      <c r="N27" s="392" t="n">
        <v>-1.53</v>
      </c>
      <c r="O27" s="392" t="n">
        <v>4.54</v>
      </c>
      <c r="P27" s="392" t="n">
        <v>6.51</v>
      </c>
      <c r="Q27" s="392" t="n"/>
      <c r="R27" s="392" t="n">
        <v>6.85</v>
      </c>
      <c r="S27" s="392" t="n">
        <v>3.74</v>
      </c>
      <c r="T27" s="392" t="n">
        <v>2.59</v>
      </c>
      <c r="U27" s="392" t="n"/>
      <c r="V27" s="384" t="n">
        <v>6.9</v>
      </c>
      <c r="W27" s="384" t="n">
        <v>6.04</v>
      </c>
      <c r="X27" s="444" t="n"/>
      <c r="Y27" s="444" t="n"/>
    </row>
    <row r="28" ht="15" customHeight="1" s="74">
      <c r="A28" s="15" t="inlineStr">
        <is>
          <t>Diluted Shares Out. (M)</t>
        </is>
      </c>
      <c r="B28" s="393" t="n"/>
      <c r="C28" s="393" t="n">
        <v>968</v>
      </c>
      <c r="D28" s="393" t="n">
        <v>985</v>
      </c>
      <c r="E28" s="393" t="n">
        <v>983</v>
      </c>
      <c r="F28" s="393" t="n">
        <v>966</v>
      </c>
      <c r="G28" s="393" t="n">
        <v>961</v>
      </c>
      <c r="H28" s="393" t="n">
        <v>956</v>
      </c>
      <c r="I28" s="393" t="n">
        <v>950</v>
      </c>
      <c r="J28" s="393" t="n">
        <v>938</v>
      </c>
      <c r="K28" s="393" t="n">
        <v>929</v>
      </c>
      <c r="L28" s="393" t="n">
        <v>911</v>
      </c>
      <c r="M28" s="308" t="n">
        <v>897.6</v>
      </c>
      <c r="N28" s="394" t="n">
        <v>922</v>
      </c>
      <c r="O28" s="394" t="n">
        <v>928</v>
      </c>
      <c r="P28" s="394" t="n">
        <v>930</v>
      </c>
      <c r="Q28" s="394" t="n"/>
      <c r="R28" s="394" t="n">
        <v>918</v>
      </c>
      <c r="S28" s="394" t="n">
        <v>910</v>
      </c>
      <c r="T28" s="394" t="n">
        <v>908</v>
      </c>
      <c r="U28" s="394" t="n"/>
      <c r="V28" s="381" t="n">
        <v>910</v>
      </c>
      <c r="W28" s="381" t="n">
        <v>906</v>
      </c>
      <c r="X28" s="444" t="n"/>
      <c r="Y28" s="44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10430</v>
      </c>
      <c r="D32" s="379" t="n">
        <v>11981</v>
      </c>
      <c r="E32" s="379" t="n">
        <v>10866</v>
      </c>
      <c r="F32" s="379" t="n">
        <v>10985</v>
      </c>
      <c r="G32" s="379" t="n">
        <v>16921</v>
      </c>
      <c r="H32" s="379" t="n">
        <v>21375</v>
      </c>
      <c r="I32" s="379" t="n">
        <v>23365</v>
      </c>
      <c r="J32" s="379" t="n">
        <v>25427</v>
      </c>
      <c r="K32" s="379" t="n">
        <v>25312</v>
      </c>
      <c r="L32" s="379" t="n">
        <v>24365</v>
      </c>
      <c r="M32" s="308" t="inlineStr">
        <is>
          <t>UHN 10k 2025.pdf | p.43 | Consolidated Balance Sheets | Cash and cash equivalents | as-printed: 24,365</t>
        </is>
      </c>
      <c r="N32" s="380" t="n">
        <v>28414</v>
      </c>
      <c r="O32" s="380" t="n">
        <v>26286</v>
      </c>
      <c r="P32" s="380" t="n">
        <v>32400</v>
      </c>
      <c r="Q32" s="380" t="n">
        <v>25312</v>
      </c>
      <c r="R32" s="380" t="n">
        <v>30717</v>
      </c>
      <c r="S32" s="380" t="n">
        <v>28596</v>
      </c>
      <c r="T32" s="380" t="n">
        <v>27210</v>
      </c>
      <c r="U32" s="380" t="n">
        <v>24365</v>
      </c>
      <c r="V32" s="381" t="n">
        <v>28001</v>
      </c>
      <c r="W32" s="381" t="n">
        <v>28585</v>
      </c>
      <c r="X32" s="444" t="n"/>
      <c r="Y32" s="444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2857</v>
      </c>
      <c r="E33" s="382" t="n">
        <v>1973</v>
      </c>
      <c r="F33" s="382" t="n">
        <v>3870</v>
      </c>
      <c r="G33" s="382" t="n">
        <v>4819</v>
      </c>
      <c r="H33" s="382" t="n">
        <v>3620</v>
      </c>
      <c r="I33" s="382" t="n">
        <v>3110</v>
      </c>
      <c r="J33" s="382" t="n">
        <v>4274</v>
      </c>
      <c r="K33" s="382" t="n">
        <v>4545</v>
      </c>
      <c r="L33" s="382" t="n">
        <v>6069</v>
      </c>
      <c r="M33" s="308" t="inlineStr">
        <is>
          <t>UHN 10k 2025.pdf | p.43 | Consolidated Balance Sheets | Short-term borrowings and current maturities of long-term debt | as-printed: 6,069</t>
        </is>
      </c>
      <c r="N33" s="383" t="n">
        <v>9787</v>
      </c>
      <c r="O33" s="383" t="n">
        <v>11371</v>
      </c>
      <c r="P33" s="383" t="n">
        <v>3909</v>
      </c>
      <c r="Q33" s="383" t="n">
        <v>4545</v>
      </c>
      <c r="R33" s="383" t="n">
        <v>9986</v>
      </c>
      <c r="S33" s="383" t="n">
        <v>5698</v>
      </c>
      <c r="T33" s="383" t="n">
        <v>7737</v>
      </c>
      <c r="U33" s="383" t="n">
        <v>6069</v>
      </c>
      <c r="V33" s="384" t="n">
        <v>6477</v>
      </c>
      <c r="W33" s="384" t="n">
        <v>3827</v>
      </c>
      <c r="X33" s="444" t="n"/>
      <c r="Y33" s="444" t="n"/>
    </row>
    <row r="34" ht="15" customHeight="1" s="74">
      <c r="A34" s="15" t="inlineStr">
        <is>
          <t>Long-term Debt</t>
        </is>
      </c>
      <c r="B34" s="379" t="n"/>
      <c r="C34" s="379" t="n">
        <v>0</v>
      </c>
      <c r="D34" s="379" t="n">
        <v>28835</v>
      </c>
      <c r="E34" s="379" t="n">
        <v>34581</v>
      </c>
      <c r="F34" s="379" t="n">
        <v>36808</v>
      </c>
      <c r="G34" s="379" t="n">
        <v>38648</v>
      </c>
      <c r="H34" s="379" t="n">
        <v>42383</v>
      </c>
      <c r="I34" s="379" t="n">
        <v>54513</v>
      </c>
      <c r="J34" s="379" t="n">
        <v>58263</v>
      </c>
      <c r="K34" s="379" t="n">
        <v>72359</v>
      </c>
      <c r="L34" s="379" t="n">
        <v>72320</v>
      </c>
      <c r="M34" s="308" t="inlineStr">
        <is>
          <t>UHN 10k 2025.pdf | p.43 | Consolidated Balance Sheets | Long-term debt, less current maturities | as-printed: 72,320</t>
        </is>
      </c>
      <c r="N34" s="380" t="n">
        <v>63850</v>
      </c>
      <c r="O34" s="380" t="n">
        <v>63727</v>
      </c>
      <c r="P34" s="380" t="n">
        <v>74101</v>
      </c>
      <c r="Q34" s="380" t="n">
        <v>72359</v>
      </c>
      <c r="R34" s="380" t="n">
        <v>71285</v>
      </c>
      <c r="S34" s="380" t="n">
        <v>73495</v>
      </c>
      <c r="T34" s="380" t="n">
        <v>72399</v>
      </c>
      <c r="U34" s="380" t="n">
        <v>72320</v>
      </c>
      <c r="V34" s="381" t="n">
        <v>71440</v>
      </c>
      <c r="W34" s="381" t="n">
        <v>69501</v>
      </c>
      <c r="X34" s="444" t="n"/>
      <c r="Y34" s="44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45">
        <f>IF(AND(NOT(ISNUMBER(Data!X33)),NOT(ISNUMBER(Data!X34))),"-",Data!X33+Data!X34)</f>
        <v/>
      </c>
      <c r="Y35" s="44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45">
        <f>IFERROR(IF(OR(NOT(ISNUMBER(Data!X35)),NOT(ISNUMBER(Data!X32))),"-",Data!X35-Data!X32),"-")</f>
        <v/>
      </c>
      <c r="Y36" s="44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37084</v>
      </c>
      <c r="E37" s="382" t="n">
        <v>38692</v>
      </c>
      <c r="F37" s="382" t="n">
        <v>42634</v>
      </c>
      <c r="G37" s="382" t="n">
        <v>53718</v>
      </c>
      <c r="H37" s="382" t="n">
        <v>61758</v>
      </c>
      <c r="I37" s="382" t="n">
        <v>69069</v>
      </c>
      <c r="J37" s="382" t="n">
        <v>78437</v>
      </c>
      <c r="K37" s="382" t="n">
        <v>85779</v>
      </c>
      <c r="L37" s="382" t="n">
        <v>90582</v>
      </c>
      <c r="M37" s="308" t="inlineStr">
        <is>
          <t>UHN 10k 2025.pdf | p.43 | Consolidated Balance Sheets | Total current assets | as-printed: 90,582</t>
        </is>
      </c>
      <c r="N37" s="383" t="n">
        <v>88942</v>
      </c>
      <c r="O37" s="383" t="n">
        <v>92038</v>
      </c>
      <c r="P37" s="383" t="n">
        <v>92258</v>
      </c>
      <c r="Q37" s="383" t="n">
        <v>85779</v>
      </c>
      <c r="R37" s="383" t="n">
        <v>96285</v>
      </c>
      <c r="S37" s="383" t="n">
        <v>93699</v>
      </c>
      <c r="T37" s="383" t="n">
        <v>95067</v>
      </c>
      <c r="U37" s="383" t="n">
        <v>90582</v>
      </c>
      <c r="V37" s="384" t="n">
        <v>91127</v>
      </c>
      <c r="W37" s="384" t="n">
        <v>86860</v>
      </c>
      <c r="X37" s="444" t="n"/>
      <c r="Y37" s="44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50463</v>
      </c>
      <c r="E38" s="379" t="n">
        <v>53209</v>
      </c>
      <c r="F38" s="379" t="n">
        <v>61782</v>
      </c>
      <c r="G38" s="379" t="n">
        <v>72420</v>
      </c>
      <c r="H38" s="379" t="n">
        <v>78292</v>
      </c>
      <c r="I38" s="379" t="n">
        <v>89237</v>
      </c>
      <c r="J38" s="379" t="n">
        <v>99054</v>
      </c>
      <c r="K38" s="379" t="n">
        <v>103769</v>
      </c>
      <c r="L38" s="379" t="n">
        <v>114897</v>
      </c>
      <c r="M38" s="308" t="inlineStr">
        <is>
          <t>UHN 10k 2025.pdf | p.43 | Consolidated Balance Sheets | Total current liabilities | as-printed: 114,897</t>
        </is>
      </c>
      <c r="N38" s="380" t="n">
        <v>104431</v>
      </c>
      <c r="O38" s="380" t="n">
        <v>104670</v>
      </c>
      <c r="P38" s="380" t="n">
        <v>101565</v>
      </c>
      <c r="Q38" s="380" t="n">
        <v>103769</v>
      </c>
      <c r="R38" s="380" t="n">
        <v>113471</v>
      </c>
      <c r="S38" s="380" t="n">
        <v>110781</v>
      </c>
      <c r="T38" s="380" t="n">
        <v>115526</v>
      </c>
      <c r="U38" s="380" t="n">
        <v>114897</v>
      </c>
      <c r="V38" s="381" t="n">
        <v>114124</v>
      </c>
      <c r="W38" s="381" t="n">
        <v>111820</v>
      </c>
      <c r="X38" s="444" t="n"/>
      <c r="Y38" s="444" t="n"/>
    </row>
    <row r="39" ht="15" customHeight="1" s="74">
      <c r="A39" s="17" t="inlineStr">
        <is>
          <t>Total Assets</t>
        </is>
      </c>
      <c r="B39" s="382" t="n"/>
      <c r="C39" s="382" t="n">
        <v>122810</v>
      </c>
      <c r="D39" s="382" t="n">
        <v>139058</v>
      </c>
      <c r="E39" s="382" t="n">
        <v>152221</v>
      </c>
      <c r="F39" s="382" t="n">
        <v>173889</v>
      </c>
      <c r="G39" s="382" t="n">
        <v>197289</v>
      </c>
      <c r="H39" s="382" t="n">
        <v>212206</v>
      </c>
      <c r="I39" s="382" t="n">
        <v>245705</v>
      </c>
      <c r="J39" s="382" t="n">
        <v>273720</v>
      </c>
      <c r="K39" s="382" t="n">
        <v>298278</v>
      </c>
      <c r="L39" s="382" t="n">
        <v>309581</v>
      </c>
      <c r="M39" s="308" t="inlineStr">
        <is>
          <t>UHN 10k 2025.pdf | p.43 | Consolidated Balance Sheets | Total assets | as-printed: 309,581</t>
        </is>
      </c>
      <c r="N39" s="383" t="n">
        <v>284210</v>
      </c>
      <c r="O39" s="383" t="n">
        <v>286056</v>
      </c>
      <c r="P39" s="383" t="n">
        <v>299309</v>
      </c>
      <c r="Q39" s="383" t="n">
        <v>298278</v>
      </c>
      <c r="R39" s="383" t="n">
        <v>309790</v>
      </c>
      <c r="S39" s="383" t="n">
        <v>308573</v>
      </c>
      <c r="T39" s="383" t="n">
        <v>315269</v>
      </c>
      <c r="U39" s="383" t="n">
        <v>309581</v>
      </c>
      <c r="V39" s="384" t="n">
        <v>312644</v>
      </c>
      <c r="W39" s="384" t="n">
        <v>309727</v>
      </c>
      <c r="X39" s="444" t="n"/>
      <c r="Y39" s="444" t="n"/>
    </row>
    <row r="40" ht="15" customHeight="1" s="74">
      <c r="A40" s="15" t="inlineStr">
        <is>
          <t>Total Liabilities</t>
        </is>
      </c>
      <c r="B40" s="388" t="n"/>
      <c r="C40" s="388" t="n">
        <v>84439</v>
      </c>
      <c r="D40" s="388" t="n">
        <v>87036</v>
      </c>
      <c r="E40" s="388" t="n">
        <v>95994</v>
      </c>
      <c r="F40" s="388" t="n">
        <v>111727</v>
      </c>
      <c r="G40" s="388" t="n">
        <v>126750</v>
      </c>
      <c r="H40" s="388" t="n">
        <v>135727</v>
      </c>
      <c r="I40" s="388" t="n">
        <v>159358</v>
      </c>
      <c r="J40" s="388" t="n">
        <v>174801</v>
      </c>
      <c r="K40" s="388" t="n">
        <v>195687</v>
      </c>
      <c r="L40" s="388" t="n">
        <v>207883</v>
      </c>
      <c r="M40" s="308" t="inlineStr">
        <is>
          <t>UHN 10k 2025.pdf | p.43 | Consolidated Balance Sheets | Total liabilities | as-printed: 207,883</t>
        </is>
      </c>
      <c r="N40" s="389" t="n">
        <v>187292</v>
      </c>
      <c r="O40" s="389" t="n">
        <v>186822</v>
      </c>
      <c r="P40" s="389" t="n">
        <v>194854</v>
      </c>
      <c r="Q40" s="389" t="n">
        <v>195687</v>
      </c>
      <c r="R40" s="389" t="n">
        <v>204621</v>
      </c>
      <c r="S40" s="389" t="n">
        <v>203789</v>
      </c>
      <c r="T40" s="389" t="n">
        <v>209456</v>
      </c>
      <c r="U40" s="389" t="n">
        <v>207883</v>
      </c>
      <c r="V40" s="390" t="n">
        <v>207325</v>
      </c>
      <c r="W40" s="390" t="n">
        <v>203778</v>
      </c>
      <c r="X40" s="444" t="n"/>
      <c r="Y40" s="444" t="n"/>
    </row>
    <row r="41" ht="15" customHeight="1" s="74">
      <c r="A41" s="17" t="inlineStr">
        <is>
          <t>Shareholders' Equity</t>
        </is>
      </c>
      <c r="B41" s="382" t="n"/>
      <c r="C41" s="382" t="n">
        <v>38274</v>
      </c>
      <c r="D41" s="382" t="n">
        <v>47776</v>
      </c>
      <c r="E41" s="382" t="n">
        <v>51696</v>
      </c>
      <c r="F41" s="382" t="n">
        <v>57616</v>
      </c>
      <c r="G41" s="382" t="n">
        <v>65491</v>
      </c>
      <c r="H41" s="382" t="n">
        <v>71760</v>
      </c>
      <c r="I41" s="382" t="n">
        <v>77772</v>
      </c>
      <c r="J41" s="382" t="n">
        <v>88756</v>
      </c>
      <c r="K41" s="382" t="n">
        <v>92658</v>
      </c>
      <c r="L41" s="382" t="n">
        <v>94110</v>
      </c>
      <c r="M41" s="308" t="inlineStr">
        <is>
          <t>UHN 10k 2025.pdf | p.43 | Consolidated Balance Sheets | Total equity attributable to UnitedHealth Group common shareholders (sum of parent equity components; no such subtotal is printed) | as-printed: 94,110</t>
        </is>
      </c>
      <c r="N41" s="383" t="n">
        <v>86688</v>
      </c>
      <c r="O41" s="383" t="n">
        <v>89359</v>
      </c>
      <c r="P41" s="383" t="n">
        <v>94535</v>
      </c>
      <c r="Q41" s="383" t="n">
        <v>92658</v>
      </c>
      <c r="R41" s="383" t="n">
        <v>95038</v>
      </c>
      <c r="S41" s="383" t="n">
        <v>94724</v>
      </c>
      <c r="T41" s="383" t="n">
        <v>95787</v>
      </c>
      <c r="U41" s="383" t="n">
        <v>94110</v>
      </c>
      <c r="V41" s="384" t="n">
        <v>97881</v>
      </c>
      <c r="W41" s="384" t="n">
        <v>98447</v>
      </c>
      <c r="X41" s="444" t="n"/>
      <c r="Y41" s="444" t="n"/>
    </row>
    <row r="42" ht="15" customHeight="1" s="74">
      <c r="A42" s="15" t="inlineStr">
        <is>
          <t>Minority Interest</t>
        </is>
      </c>
      <c r="B42" s="379" t="n"/>
      <c r="C42" s="379" t="n">
        <v>97</v>
      </c>
      <c r="D42" s="379" t="n">
        <v>4246</v>
      </c>
      <c r="E42" s="379" t="n">
        <v>4531</v>
      </c>
      <c r="F42" s="379" t="n">
        <v>4546</v>
      </c>
      <c r="G42" s="379" t="n">
        <v>5048</v>
      </c>
      <c r="H42" s="379" t="n">
        <v>4719</v>
      </c>
      <c r="I42" s="379" t="n">
        <v>8575</v>
      </c>
      <c r="J42" s="379" t="n">
        <v>10163</v>
      </c>
      <c r="K42" s="379" t="n">
        <v>9933</v>
      </c>
      <c r="L42" s="379" t="n">
        <v>7588</v>
      </c>
      <c r="M42" s="308" t="inlineStr">
        <is>
          <t>UHN 10k 2025.pdf | p.43 | Consolidated Balance Sheets | Nonredeemable noncontrolling interests + Redeemable noncontrolling interests (combined) | as-printed: 7,588</t>
        </is>
      </c>
      <c r="N42" s="380" t="n">
        <v>10230</v>
      </c>
      <c r="O42" s="380" t="n">
        <v>9875</v>
      </c>
      <c r="P42" s="380" t="n">
        <v>9920</v>
      </c>
      <c r="Q42" s="380" t="n">
        <v>9933</v>
      </c>
      <c r="R42" s="380" t="n">
        <v>10131</v>
      </c>
      <c r="S42" s="380" t="n">
        <v>10060</v>
      </c>
      <c r="T42" s="380" t="n">
        <v>10026</v>
      </c>
      <c r="U42" s="380" t="n">
        <v>7588</v>
      </c>
      <c r="V42" s="381" t="n">
        <v>7438</v>
      </c>
      <c r="W42" s="381" t="n">
        <v>7502</v>
      </c>
      <c r="X42" s="444" t="n"/>
      <c r="Y42" s="44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54556</v>
      </c>
      <c r="E43" s="382" t="n">
        <v>58910</v>
      </c>
      <c r="F43" s="382" t="n">
        <v>65659</v>
      </c>
      <c r="G43" s="382" t="n">
        <v>71337</v>
      </c>
      <c r="H43" s="382" t="n">
        <v>75795</v>
      </c>
      <c r="I43" s="382" t="n">
        <v>93352</v>
      </c>
      <c r="J43" s="382" t="n">
        <v>103732</v>
      </c>
      <c r="K43" s="382" t="n">
        <v>106734</v>
      </c>
      <c r="L43" s="382" t="n">
        <v>110499</v>
      </c>
      <c r="M43" s="308" t="inlineStr">
        <is>
          <t>UHN 10k 2025.pdf | p.43 | Consolidated Balance Sheets | Goodwill | as-printed: 110,499</t>
        </is>
      </c>
      <c r="N43" s="383" t="n">
        <v>105664</v>
      </c>
      <c r="O43" s="383" t="n">
        <v>105436</v>
      </c>
      <c r="P43" s="383" t="n">
        <v>105978</v>
      </c>
      <c r="Q43" s="383" t="n">
        <v>106734</v>
      </c>
      <c r="R43" s="383" t="n">
        <v>107566</v>
      </c>
      <c r="S43" s="383" t="n">
        <v>107677</v>
      </c>
      <c r="T43" s="383" t="n">
        <v>110340</v>
      </c>
      <c r="U43" s="383" t="n">
        <v>110499</v>
      </c>
      <c r="V43" s="384" t="n">
        <v>110512</v>
      </c>
      <c r="W43" s="384" t="n">
        <v>110645</v>
      </c>
      <c r="X43" s="444" t="n"/>
      <c r="Y43" s="44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7013</v>
      </c>
      <c r="E44" s="379" t="n">
        <v>8458</v>
      </c>
      <c r="F44" s="379" t="n">
        <v>8704</v>
      </c>
      <c r="G44" s="379" t="n">
        <v>8626</v>
      </c>
      <c r="H44" s="379" t="n">
        <v>8969</v>
      </c>
      <c r="I44" s="379" t="n">
        <v>10128</v>
      </c>
      <c r="J44" s="379" t="n">
        <v>11450</v>
      </c>
      <c r="K44" s="379" t="n">
        <v>10553</v>
      </c>
      <c r="L44" s="379" t="n">
        <v>10762</v>
      </c>
      <c r="M44" s="308" t="inlineStr">
        <is>
          <t>UHN 10k 2025.pdf | p.43 | Consolidated Balance Sheets | Property, equipment and capitalized software, net of accumulated depreciation and amortization | as-printed: 10,762</t>
        </is>
      </c>
      <c r="N44" s="380" t="n">
        <v>10429</v>
      </c>
      <c r="O44" s="380" t="n">
        <v>9801</v>
      </c>
      <c r="P44" s="380" t="n">
        <v>10139</v>
      </c>
      <c r="Q44" s="380" t="n">
        <v>10553</v>
      </c>
      <c r="R44" s="380" t="n">
        <v>10734</v>
      </c>
      <c r="S44" s="380" t="n">
        <v>10923</v>
      </c>
      <c r="T44" s="380" t="n">
        <v>11104</v>
      </c>
      <c r="U44" s="380" t="n">
        <v>10762</v>
      </c>
      <c r="V44" s="381" t="n">
        <v>10667</v>
      </c>
      <c r="W44" s="381" t="n">
        <v>10762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9568</v>
      </c>
      <c r="E45" s="382" t="n">
        <v>11388</v>
      </c>
      <c r="F45" s="382" t="n">
        <v>11822</v>
      </c>
      <c r="G45" s="382" t="n">
        <v>12870</v>
      </c>
      <c r="H45" s="382" t="n">
        <v>14216</v>
      </c>
      <c r="I45" s="382" t="n">
        <v>17681</v>
      </c>
      <c r="J45" s="382" t="n">
        <v>21276</v>
      </c>
      <c r="K45" s="382" t="n">
        <v>22365</v>
      </c>
      <c r="L45" s="382" t="n">
        <v>23018</v>
      </c>
      <c r="M45" s="308" t="inlineStr">
        <is>
          <t>UHN 10k 2025.pdf | p.43 | Consolidated Balance Sheets | Accounts receivable, net of allowances | as-printed: 23,018</t>
        </is>
      </c>
      <c r="N45" s="383" t="n">
        <v>27197</v>
      </c>
      <c r="O45" s="383" t="n">
        <v>23115</v>
      </c>
      <c r="P45" s="383" t="n">
        <v>20024</v>
      </c>
      <c r="Q45" s="383" t="n">
        <v>22365</v>
      </c>
      <c r="R45" s="383" t="n">
        <v>26936</v>
      </c>
      <c r="S45" s="383" t="n">
        <v>24142</v>
      </c>
      <c r="T45" s="383" t="n">
        <v>22672</v>
      </c>
      <c r="U45" s="383" t="n">
        <v>23018</v>
      </c>
      <c r="V45" s="384" t="n">
        <v>26587</v>
      </c>
      <c r="W45" s="384" t="n">
        <v>21573</v>
      </c>
      <c r="X45" s="444" t="n"/>
      <c r="Y45" s="44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15180</v>
      </c>
      <c r="E46" s="379" t="n">
        <v>16705</v>
      </c>
      <c r="F46" s="379" t="n">
        <v>19005</v>
      </c>
      <c r="G46" s="379" t="n">
        <v>22495</v>
      </c>
      <c r="H46" s="379" t="n">
        <v>24643</v>
      </c>
      <c r="I46" s="379" t="n">
        <v>27715</v>
      </c>
      <c r="J46" s="379" t="n">
        <v>31958</v>
      </c>
      <c r="K46" s="379" t="n">
        <v>34337</v>
      </c>
      <c r="L46" s="379" t="n">
        <v>38032</v>
      </c>
      <c r="M46" s="308" t="inlineStr">
        <is>
          <t>UHN 10k 2025.pdf | p.43 | Consolidated Balance Sheets | Accounts payable and accrued liabilities | as-printed: 38,032</t>
        </is>
      </c>
      <c r="N46" s="380" t="n">
        <v>30738</v>
      </c>
      <c r="O46" s="380" t="n">
        <v>30886</v>
      </c>
      <c r="P46" s="380" t="n">
        <v>33080</v>
      </c>
      <c r="Q46" s="380" t="n">
        <v>34337</v>
      </c>
      <c r="R46" s="380" t="n">
        <v>33566</v>
      </c>
      <c r="S46" s="380" t="n">
        <v>34330</v>
      </c>
      <c r="T46" s="380" t="n">
        <v>36033</v>
      </c>
      <c r="U46" s="380" t="n">
        <v>38032</v>
      </c>
      <c r="V46" s="381" t="n">
        <v>38631</v>
      </c>
      <c r="W46" s="381" t="n">
        <v>39741</v>
      </c>
      <c r="X46" s="444" t="n"/>
      <c r="Y46" s="444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>
        <v>2900</v>
      </c>
      <c r="I47" s="382" t="n">
        <v>3500</v>
      </c>
      <c r="J47" s="382" t="n"/>
      <c r="K47" s="382" t="n"/>
      <c r="L47" s="382" t="n"/>
      <c r="M47" s="308" t="inlineStr">
        <is>
          <t>UHN 10k 2022.pdf | p.62 | Note 2 - Summary of Significant Accounting Policies (Prepaid Expenses and Other Current Assets) | pharmaceutical drug and supplies inventory | as-printed: 3.5</t>
        </is>
      </c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/>
      <c r="X47" s="444" t="n"/>
      <c r="Y47" s="444" t="n"/>
    </row>
    <row r="48" ht="15" customHeight="1" s="74">
      <c r="A48" s="10" t="inlineStr">
        <is>
          <t>Retained Earnings</t>
        </is>
      </c>
      <c r="B48" s="432" t="n"/>
      <c r="C48" s="432" t="n">
        <v>40945</v>
      </c>
      <c r="D48" s="432" t="n">
        <v>48730</v>
      </c>
      <c r="E48" s="432" t="n">
        <v>55846</v>
      </c>
      <c r="F48" s="432" t="n">
        <v>61178</v>
      </c>
      <c r="G48" s="432" t="n">
        <v>69295</v>
      </c>
      <c r="H48" s="432" t="n">
        <v>77134</v>
      </c>
      <c r="I48" s="432" t="n">
        <v>86156</v>
      </c>
      <c r="J48" s="432" t="n">
        <v>95774</v>
      </c>
      <c r="K48" s="432" t="n">
        <v>96036</v>
      </c>
      <c r="L48" s="432" t="n">
        <v>95603</v>
      </c>
      <c r="M48" s="308" t="inlineStr">
        <is>
          <t>UHN 10k 2025.pdf | p.43 | Consolidated Balance Sheets | Retained earnings | as-printed: 95,603</t>
        </is>
      </c>
      <c r="N48" s="433" t="n">
        <v>90118</v>
      </c>
      <c r="O48" s="433" t="n">
        <v>92400</v>
      </c>
      <c r="P48" s="433" t="n">
        <v>96518</v>
      </c>
      <c r="Q48" s="433" t="n">
        <v>96036</v>
      </c>
      <c r="R48" s="433" t="n">
        <v>97934</v>
      </c>
      <c r="S48" s="433" t="n">
        <v>97250</v>
      </c>
      <c r="T48" s="433" t="n">
        <v>97595</v>
      </c>
      <c r="U48" s="433" t="n">
        <v>95603</v>
      </c>
      <c r="V48" s="433" t="n">
        <v>99878</v>
      </c>
      <c r="W48" s="433" t="n">
        <v>100957</v>
      </c>
      <c r="X48" s="446" t="n"/>
      <c r="Y48" s="44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9795</v>
      </c>
      <c r="D51" s="382" t="n">
        <v>13596</v>
      </c>
      <c r="E51" s="382" t="n">
        <v>15713</v>
      </c>
      <c r="F51" s="382" t="n">
        <v>18463</v>
      </c>
      <c r="G51" s="382" t="n">
        <v>22174</v>
      </c>
      <c r="H51" s="382" t="n">
        <v>22343</v>
      </c>
      <c r="I51" s="382" t="n">
        <v>26206</v>
      </c>
      <c r="J51" s="382" t="n">
        <v>29068</v>
      </c>
      <c r="K51" s="382" t="n">
        <v>24204</v>
      </c>
      <c r="L51" s="382" t="n">
        <v>19697</v>
      </c>
      <c r="M51" s="308" t="inlineStr">
        <is>
          <t>UHN 10k 2025.pdf | p.47 | Consolidated Statements of Cash Flows | Cash flows from operating activities | as-printed: 19,697</t>
        </is>
      </c>
      <c r="N51" s="383" t="n">
        <v>1144</v>
      </c>
      <c r="O51" s="383" t="n">
        <v>6746</v>
      </c>
      <c r="P51" s="383" t="n">
        <v>13945</v>
      </c>
      <c r="Q51" s="383" t="n">
        <v>2369</v>
      </c>
      <c r="R51" s="383" t="n">
        <v>5456</v>
      </c>
      <c r="S51" s="383" t="n">
        <v>7188</v>
      </c>
      <c r="T51" s="383" t="n">
        <v>5945</v>
      </c>
      <c r="U51" s="383" t="n">
        <v>1108</v>
      </c>
      <c r="V51" s="384" t="n">
        <v>8912</v>
      </c>
      <c r="W51" s="384" t="n">
        <v>11052</v>
      </c>
      <c r="X51" s="444" t="n"/>
      <c r="Y51" s="444" t="n"/>
    </row>
    <row r="52" ht="15" customHeight="1" s="74">
      <c r="A52" s="15" t="inlineStr">
        <is>
          <t>Capital Expenditures</t>
        </is>
      </c>
      <c r="B52" s="379" t="n"/>
      <c r="C52" s="379" t="n">
        <v>1705</v>
      </c>
      <c r="D52" s="379" t="n">
        <v>2023</v>
      </c>
      <c r="E52" s="379" t="n">
        <v>2063</v>
      </c>
      <c r="F52" s="379" t="n">
        <v>2071</v>
      </c>
      <c r="G52" s="379" t="n">
        <v>2051</v>
      </c>
      <c r="H52" s="379" t="n">
        <v>2454</v>
      </c>
      <c r="I52" s="379" t="n">
        <v>2802</v>
      </c>
      <c r="J52" s="379" t="n">
        <v>3386</v>
      </c>
      <c r="K52" s="379" t="n">
        <v>3499</v>
      </c>
      <c r="L52" s="379" t="n">
        <v>3622</v>
      </c>
      <c r="M52" s="308" t="inlineStr">
        <is>
          <t>UHN 10k 2025.pdf | p.47 | Consolidated Statements of Cash Flows | Purchases of property, equipment and capitalized software | as-printed: 3,622</t>
        </is>
      </c>
      <c r="N52" s="380" t="n">
        <v>743</v>
      </c>
      <c r="O52" s="380" t="n">
        <v>853</v>
      </c>
      <c r="P52" s="380" t="n">
        <v>991</v>
      </c>
      <c r="Q52" s="380" t="n">
        <v>912</v>
      </c>
      <c r="R52" s="380" t="n">
        <v>898</v>
      </c>
      <c r="S52" s="380" t="n">
        <v>886</v>
      </c>
      <c r="T52" s="380" t="n">
        <v>890</v>
      </c>
      <c r="U52" s="380" t="n">
        <v>948</v>
      </c>
      <c r="V52" s="381" t="n">
        <v>763</v>
      </c>
      <c r="W52" s="381" t="n">
        <v>799</v>
      </c>
      <c r="X52" s="444" t="n"/>
      <c r="Y52" s="44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45">
        <f>IFERROR(IF(OR(NOT(ISNUMBER(Data!X51)),NOT(ISNUMBER(Data!X52))),"-",Data!X51-ABS(Data!X52)),"-")</f>
        <v/>
      </c>
      <c r="Y53" s="44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485</v>
      </c>
      <c r="D54" s="379" t="n">
        <v>597</v>
      </c>
      <c r="E54" s="379" t="n">
        <v>638</v>
      </c>
      <c r="F54" s="379" t="n">
        <v>697</v>
      </c>
      <c r="G54" s="379" t="n">
        <v>679</v>
      </c>
      <c r="H54" s="379" t="n">
        <v>800</v>
      </c>
      <c r="I54" s="379" t="n">
        <v>925</v>
      </c>
      <c r="J54" s="379" t="n">
        <v>1059</v>
      </c>
      <c r="K54" s="379" t="n">
        <v>1018</v>
      </c>
      <c r="L54" s="379" t="n">
        <v>971</v>
      </c>
      <c r="M54" s="308" t="inlineStr">
        <is>
          <t>UHN 10k 2025.pdf | p.47 | Consolidated Statements of Cash Flows | Share-based compensation | as-printed: 971</t>
        </is>
      </c>
      <c r="N54" s="380" t="n">
        <v>372</v>
      </c>
      <c r="O54" s="380" t="n">
        <v>222</v>
      </c>
      <c r="P54" s="380" t="n">
        <v>237</v>
      </c>
      <c r="Q54" s="380" t="n">
        <v>187</v>
      </c>
      <c r="R54" s="380" t="n">
        <v>375</v>
      </c>
      <c r="S54" s="380" t="n">
        <v>197</v>
      </c>
      <c r="T54" s="380" t="n">
        <v>223</v>
      </c>
      <c r="U54" s="380" t="n">
        <v>176</v>
      </c>
      <c r="V54" s="381" t="n">
        <v>348</v>
      </c>
      <c r="W54" s="381" t="n">
        <v>276</v>
      </c>
      <c r="X54" s="444" t="n"/>
      <c r="Y54" s="444" t="n"/>
    </row>
    <row r="55" ht="15" customHeight="1" s="74">
      <c r="A55" s="17" t="inlineStr">
        <is>
          <t>Dividends Paid</t>
        </is>
      </c>
      <c r="B55" s="382" t="n"/>
      <c r="C55" s="382" t="n">
        <v>2261</v>
      </c>
      <c r="D55" s="382" t="n">
        <v>2773</v>
      </c>
      <c r="E55" s="382" t="n">
        <v>3320</v>
      </c>
      <c r="F55" s="382" t="n">
        <v>3932</v>
      </c>
      <c r="G55" s="382" t="n">
        <v>4584</v>
      </c>
      <c r="H55" s="382" t="n">
        <v>5280</v>
      </c>
      <c r="I55" s="382" t="n">
        <v>5991</v>
      </c>
      <c r="J55" s="382" t="n">
        <v>6761</v>
      </c>
      <c r="K55" s="382" t="n">
        <v>7533</v>
      </c>
      <c r="L55" s="382" t="n">
        <v>7916</v>
      </c>
      <c r="M55" s="308" t="inlineStr">
        <is>
          <t>UHN 10k 2025.pdf | p.47 | Consolidated Statements of Cash Flows | Cash dividends paid | as-printed: (7,916)</t>
        </is>
      </c>
      <c r="N55" s="383" t="n">
        <v>1729</v>
      </c>
      <c r="O55" s="383" t="n">
        <v>1935</v>
      </c>
      <c r="P55" s="383" t="n">
        <v>1937</v>
      </c>
      <c r="Q55" s="383" t="n">
        <v>1932</v>
      </c>
      <c r="R55" s="383" t="n">
        <v>1912</v>
      </c>
      <c r="S55" s="383" t="n">
        <v>2000</v>
      </c>
      <c r="T55" s="383" t="n">
        <v>2002</v>
      </c>
      <c r="U55" s="383" t="n">
        <v>2002</v>
      </c>
      <c r="V55" s="384" t="n">
        <v>2005</v>
      </c>
      <c r="W55" s="384" t="n">
        <v>2087</v>
      </c>
      <c r="X55" s="444" t="n"/>
      <c r="Y55" s="444" t="n"/>
    </row>
    <row r="56" ht="15" customHeight="1" s="74">
      <c r="A56" s="15" t="inlineStr">
        <is>
          <t>Share Repurchases</t>
        </is>
      </c>
      <c r="B56" s="379" t="n"/>
      <c r="C56" s="379" t="n">
        <v>1280</v>
      </c>
      <c r="D56" s="379" t="n">
        <v>1500</v>
      </c>
      <c r="E56" s="379" t="n">
        <v>4500</v>
      </c>
      <c r="F56" s="379" t="n">
        <v>5500</v>
      </c>
      <c r="G56" s="379" t="n">
        <v>4250</v>
      </c>
      <c r="H56" s="379" t="n">
        <v>5000</v>
      </c>
      <c r="I56" s="379" t="n">
        <v>7000</v>
      </c>
      <c r="J56" s="379" t="n">
        <v>8000</v>
      </c>
      <c r="K56" s="379" t="n">
        <v>9000</v>
      </c>
      <c r="L56" s="379" t="n">
        <v>5545</v>
      </c>
      <c r="M56" s="308" t="inlineStr">
        <is>
          <t>UHN 10k 2025.pdf | p.47 | Consolidated Statements of Cash Flows | Common share repurchases | as-printed: (5,545)</t>
        </is>
      </c>
      <c r="N56" s="380" t="n">
        <v>3072</v>
      </c>
      <c r="O56" s="380" t="n">
        <v>0</v>
      </c>
      <c r="P56" s="380" t="n">
        <v>956</v>
      </c>
      <c r="Q56" s="380" t="n">
        <v>4972</v>
      </c>
      <c r="R56" s="380" t="n">
        <v>3000</v>
      </c>
      <c r="S56" s="380" t="n">
        <v>2545</v>
      </c>
      <c r="T56" s="380" t="n">
        <v>0</v>
      </c>
      <c r="U56" s="380" t="n">
        <v>0</v>
      </c>
      <c r="V56" s="381" t="n">
        <v>0</v>
      </c>
      <c r="W56" s="381" t="n">
        <v>1646</v>
      </c>
      <c r="X56" s="444" t="n"/>
      <c r="Y56" s="444" t="n"/>
    </row>
    <row r="57">
      <c r="A57" s="2" t="inlineStr">
        <is>
          <t>Historical Share Price (Period-End)</t>
        </is>
      </c>
      <c r="B57" s="2" t="n">
        <v>117.64</v>
      </c>
      <c r="C57" s="2" t="n">
        <v>160.04</v>
      </c>
      <c r="D57" s="2" t="n">
        <v>220.46</v>
      </c>
      <c r="E57" s="2" t="n">
        <v>249.12</v>
      </c>
      <c r="F57" s="2" t="n">
        <v>293.98</v>
      </c>
      <c r="G57" s="2" t="n">
        <v>350.68</v>
      </c>
      <c r="H57" s="2" t="n">
        <v>502.14</v>
      </c>
      <c r="I57" s="2" t="n">
        <v>530.1799999999999</v>
      </c>
      <c r="J57" s="2" t="n">
        <v>526.47</v>
      </c>
      <c r="K57" s="2" t="n">
        <v>505.86</v>
      </c>
      <c r="L57" s="2" t="n">
        <v>330.11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47" t="n"/>
      <c r="Y57" s="44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UnitedHealthcare</t>
        </is>
      </c>
      <c r="B61" s="425" t="n"/>
      <c r="C61" s="425" t="n">
        <v>148581</v>
      </c>
      <c r="D61" s="425" t="n">
        <v>163257</v>
      </c>
      <c r="E61" s="425" t="n">
        <v>183476</v>
      </c>
      <c r="F61" s="425" t="n">
        <v>193842</v>
      </c>
      <c r="G61" s="425" t="n">
        <v>200875</v>
      </c>
      <c r="H61" s="425" t="n">
        <v>222899</v>
      </c>
      <c r="I61" s="425" t="n">
        <v>249741</v>
      </c>
      <c r="J61" s="425" t="n">
        <v>281360</v>
      </c>
      <c r="K61" s="425" t="n">
        <v>298208</v>
      </c>
      <c r="L61" s="425" t="n">
        <v>344903</v>
      </c>
      <c r="M61" s="261" t="n"/>
      <c r="N61" s="395" t="n">
        <v>75357</v>
      </c>
      <c r="O61" s="395" t="n">
        <v>73866</v>
      </c>
      <c r="P61" s="395" t="n">
        <v>74853</v>
      </c>
      <c r="Q61" s="395" t="n">
        <v>74132</v>
      </c>
      <c r="R61" s="395" t="n">
        <v>84617</v>
      </c>
      <c r="S61" s="395" t="n">
        <v>86103</v>
      </c>
      <c r="T61" s="395" t="n">
        <v>87070</v>
      </c>
      <c r="U61" s="395" t="n">
        <v>87113</v>
      </c>
      <c r="V61" s="395" t="n">
        <v>86265</v>
      </c>
      <c r="W61" s="395" t="n">
        <v>86017</v>
      </c>
      <c r="X61" s="395" t="n"/>
      <c r="Y61" s="395" t="n"/>
    </row>
    <row r="62">
      <c r="A62" s="263" t="inlineStr">
        <is>
          <t>Optum Rx</t>
        </is>
      </c>
      <c r="B62" s="426" t="n"/>
      <c r="C62" s="426" t="n">
        <v>60440</v>
      </c>
      <c r="D62" s="426" t="n">
        <v>63755</v>
      </c>
      <c r="E62" s="426" t="n">
        <v>69536</v>
      </c>
      <c r="F62" s="426" t="n">
        <v>74288</v>
      </c>
      <c r="G62" s="426" t="n">
        <v>87498</v>
      </c>
      <c r="H62" s="426" t="n">
        <v>91314</v>
      </c>
      <c r="I62" s="426" t="n">
        <v>99773</v>
      </c>
      <c r="J62" s="426" t="n">
        <v>116087</v>
      </c>
      <c r="K62" s="426" t="n">
        <v>133231</v>
      </c>
      <c r="L62" s="426" t="n">
        <v>154726</v>
      </c>
      <c r="M62" s="261" t="n"/>
      <c r="N62" s="395" t="n">
        <v>30835</v>
      </c>
      <c r="O62" s="395" t="n">
        <v>32415</v>
      </c>
      <c r="P62" s="395" t="n">
        <v>34207</v>
      </c>
      <c r="Q62" s="395" t="n">
        <v>35774</v>
      </c>
      <c r="R62" s="395" t="n">
        <v>35132</v>
      </c>
      <c r="S62" s="395" t="n">
        <v>38459</v>
      </c>
      <c r="T62" s="395" t="n">
        <v>39679</v>
      </c>
      <c r="U62" s="395" t="n">
        <v>41456</v>
      </c>
      <c r="V62" s="395" t="n">
        <v>35736</v>
      </c>
      <c r="W62" s="395" t="n">
        <v>38292</v>
      </c>
      <c r="X62" s="395" t="n"/>
      <c r="Y62" s="395" t="n"/>
    </row>
    <row r="63">
      <c r="A63" s="259" t="inlineStr">
        <is>
          <t>Optum Health</t>
        </is>
      </c>
      <c r="B63" s="425" t="n"/>
      <c r="C63" s="425" t="n">
        <v>16908</v>
      </c>
      <c r="D63" s="425" t="n">
        <v>20570</v>
      </c>
      <c r="E63" s="425" t="n">
        <v>24145</v>
      </c>
      <c r="F63" s="425" t="n">
        <v>30317</v>
      </c>
      <c r="G63" s="425" t="n">
        <v>39808</v>
      </c>
      <c r="H63" s="425" t="n">
        <v>54065</v>
      </c>
      <c r="I63" s="425" t="n">
        <v>71174</v>
      </c>
      <c r="J63" s="425" t="n">
        <v>95319</v>
      </c>
      <c r="K63" s="425" t="n">
        <v>105358</v>
      </c>
      <c r="L63" s="425" t="n">
        <v>101957</v>
      </c>
      <c r="M63" s="261" t="n"/>
      <c r="N63" s="395" t="n">
        <v>26731</v>
      </c>
      <c r="O63" s="395" t="n">
        <v>27050</v>
      </c>
      <c r="P63" s="395" t="n">
        <v>25917</v>
      </c>
      <c r="Q63" s="395" t="n">
        <v>25660</v>
      </c>
      <c r="R63" s="395" t="n">
        <v>25309</v>
      </c>
      <c r="S63" s="395" t="n">
        <v>25205</v>
      </c>
      <c r="T63" s="395" t="n">
        <v>25900</v>
      </c>
      <c r="U63" s="395" t="n">
        <v>25543</v>
      </c>
      <c r="V63" s="395" t="n">
        <v>24109</v>
      </c>
      <c r="W63" s="395" t="n">
        <v>23472</v>
      </c>
      <c r="X63" s="395" t="n"/>
      <c r="Y63" s="395" t="n"/>
    </row>
    <row r="64">
      <c r="A64" s="263" t="inlineStr">
        <is>
          <t>Optum Insight</t>
        </is>
      </c>
      <c r="B64" s="426" t="n"/>
      <c r="C64" s="426" t="n">
        <v>7333</v>
      </c>
      <c r="D64" s="426" t="n">
        <v>8087</v>
      </c>
      <c r="E64" s="426" t="n">
        <v>9008</v>
      </c>
      <c r="F64" s="426" t="n">
        <v>10006</v>
      </c>
      <c r="G64" s="426" t="n">
        <v>10802</v>
      </c>
      <c r="H64" s="426" t="n">
        <v>12199</v>
      </c>
      <c r="I64" s="426" t="n">
        <v>14581</v>
      </c>
      <c r="J64" s="426" t="n">
        <v>18932</v>
      </c>
      <c r="K64" s="426" t="n">
        <v>18757</v>
      </c>
      <c r="L64" s="426" t="n">
        <v>19417</v>
      </c>
      <c r="M64" s="261" t="n"/>
      <c r="N64" s="395" t="n">
        <v>4502</v>
      </c>
      <c r="O64" s="395" t="n">
        <v>4543</v>
      </c>
      <c r="P64" s="395" t="n">
        <v>4931</v>
      </c>
      <c r="Q64" s="395" t="n">
        <v>4781</v>
      </c>
      <c r="R64" s="395" t="n">
        <v>4630</v>
      </c>
      <c r="S64" s="395" t="n">
        <v>4828</v>
      </c>
      <c r="T64" s="395" t="n">
        <v>4915</v>
      </c>
      <c r="U64" s="395" t="n">
        <v>5044</v>
      </c>
      <c r="V64" s="395" t="n">
        <v>5125</v>
      </c>
      <c r="W64" s="395" t="n">
        <v>5402</v>
      </c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UnitedHealthcare</t>
        </is>
      </c>
      <c r="B71" s="425" t="n"/>
      <c r="C71" s="425" t="n">
        <v>7307</v>
      </c>
      <c r="D71" s="425" t="n">
        <v>8498</v>
      </c>
      <c r="E71" s="425" t="n">
        <v>9113</v>
      </c>
      <c r="F71" s="425" t="n">
        <v>10326</v>
      </c>
      <c r="G71" s="425" t="n">
        <v>12359</v>
      </c>
      <c r="H71" s="425" t="n">
        <v>11975</v>
      </c>
      <c r="I71" s="425" t="n">
        <v>14379</v>
      </c>
      <c r="J71" s="425" t="n">
        <v>16415</v>
      </c>
      <c r="K71" s="425" t="n">
        <v>15584</v>
      </c>
      <c r="L71" s="425" t="n">
        <v>9425</v>
      </c>
      <c r="M71" s="261" t="n"/>
      <c r="N71" s="395" t="n">
        <v>4395</v>
      </c>
      <c r="O71" s="395" t="n">
        <v>4004</v>
      </c>
      <c r="P71" s="395" t="n">
        <v>4212</v>
      </c>
      <c r="Q71" s="395" t="n">
        <v>2973</v>
      </c>
      <c r="R71" s="395" t="n">
        <v>5226</v>
      </c>
      <c r="S71" s="395" t="n">
        <v>2075</v>
      </c>
      <c r="T71" s="395" t="n">
        <v>1805</v>
      </c>
      <c r="U71" s="395" t="n">
        <v>319</v>
      </c>
      <c r="V71" s="395" t="n">
        <v>5694</v>
      </c>
      <c r="W71" s="395" t="n">
        <v>3942</v>
      </c>
      <c r="X71" s="395" t="n"/>
      <c r="Y71" s="395" t="n"/>
    </row>
    <row r="72">
      <c r="A72" s="263" t="inlineStr">
        <is>
          <t>Optum Rx</t>
        </is>
      </c>
      <c r="B72" s="426" t="n"/>
      <c r="C72" s="426" t="n">
        <v>2682</v>
      </c>
      <c r="D72" s="426" t="n">
        <v>3118</v>
      </c>
      <c r="E72" s="426" t="n">
        <v>3558</v>
      </c>
      <c r="F72" s="426" t="n">
        <v>3902</v>
      </c>
      <c r="G72" s="426" t="n">
        <v>3887</v>
      </c>
      <c r="H72" s="426" t="n">
        <v>4135</v>
      </c>
      <c r="I72" s="426" t="n">
        <v>4436</v>
      </c>
      <c r="J72" s="426" t="n">
        <v>5115</v>
      </c>
      <c r="K72" s="426" t="n">
        <v>5836</v>
      </c>
      <c r="L72" s="426" t="n">
        <v>7193</v>
      </c>
      <c r="M72" s="261" t="n"/>
      <c r="N72" s="395" t="n">
        <v>1147</v>
      </c>
      <c r="O72" s="395" t="n">
        <v>1406</v>
      </c>
      <c r="P72" s="395" t="n">
        <v>1544</v>
      </c>
      <c r="Q72" s="395" t="n">
        <v>1739</v>
      </c>
      <c r="R72" s="395" t="n">
        <v>1318</v>
      </c>
      <c r="S72" s="395" t="n">
        <v>1441</v>
      </c>
      <c r="T72" s="395" t="n">
        <v>1549</v>
      </c>
      <c r="U72" s="395" t="n">
        <v>2885</v>
      </c>
      <c r="V72" s="395" t="n">
        <v>1192</v>
      </c>
      <c r="W72" s="395" t="n">
        <v>1490</v>
      </c>
      <c r="X72" s="395" t="n"/>
      <c r="Y72" s="395" t="n"/>
    </row>
    <row r="73">
      <c r="A73" s="259" t="inlineStr">
        <is>
          <t>Optum Health</t>
        </is>
      </c>
      <c r="B73" s="425" t="n"/>
      <c r="C73" s="425" t="n">
        <v>1428</v>
      </c>
      <c r="D73" s="425" t="n">
        <v>1823</v>
      </c>
      <c r="E73" s="425" t="n">
        <v>2430</v>
      </c>
      <c r="F73" s="425" t="n">
        <v>2963</v>
      </c>
      <c r="G73" s="425" t="n">
        <v>3434</v>
      </c>
      <c r="H73" s="425" t="n">
        <v>4462</v>
      </c>
      <c r="I73" s="425" t="n">
        <v>6032</v>
      </c>
      <c r="J73" s="425" t="n">
        <v>6560</v>
      </c>
      <c r="K73" s="425" t="n">
        <v>7770</v>
      </c>
      <c r="L73" s="425" t="n">
        <v>-278</v>
      </c>
      <c r="M73" s="261" t="n"/>
      <c r="N73" s="395" t="n">
        <v>1899</v>
      </c>
      <c r="O73" s="395" t="n">
        <v>1919</v>
      </c>
      <c r="P73" s="395" t="n">
        <v>2161</v>
      </c>
      <c r="Q73" s="395" t="n">
        <v>1791</v>
      </c>
      <c r="R73" s="395" t="n">
        <v>1614</v>
      </c>
      <c r="S73" s="395" t="n">
        <v>636</v>
      </c>
      <c r="T73" s="395" t="n">
        <v>255</v>
      </c>
      <c r="U73" s="395" t="n">
        <v>-2783</v>
      </c>
      <c r="V73" s="395" t="n">
        <v>1141</v>
      </c>
      <c r="W73" s="395" t="n">
        <v>1190</v>
      </c>
      <c r="X73" s="395" t="n"/>
      <c r="Y73" s="395" t="n"/>
    </row>
    <row r="74">
      <c r="A74" s="263" t="inlineStr">
        <is>
          <t>Optum Insight</t>
        </is>
      </c>
      <c r="B74" s="426" t="n"/>
      <c r="C74" s="426" t="n">
        <v>1513</v>
      </c>
      <c r="D74" s="426" t="n">
        <v>1770</v>
      </c>
      <c r="E74" s="426" t="n">
        <v>2243</v>
      </c>
      <c r="F74" s="426" t="n">
        <v>2494</v>
      </c>
      <c r="G74" s="426" t="n">
        <v>2725</v>
      </c>
      <c r="H74" s="426" t="n">
        <v>3398</v>
      </c>
      <c r="I74" s="426" t="n">
        <v>3588</v>
      </c>
      <c r="J74" s="426" t="n">
        <v>4268</v>
      </c>
      <c r="K74" s="426" t="n">
        <v>3097</v>
      </c>
      <c r="L74" s="426" t="n">
        <v>2624</v>
      </c>
      <c r="M74" s="261" t="n"/>
      <c r="N74" s="395" t="n">
        <v>490</v>
      </c>
      <c r="O74" s="395" t="n">
        <v>546</v>
      </c>
      <c r="P74" s="395" t="n">
        <v>791</v>
      </c>
      <c r="Q74" s="395" t="n">
        <v>1270</v>
      </c>
      <c r="R74" s="395" t="n">
        <v>961</v>
      </c>
      <c r="S74" s="395" t="n">
        <v>998</v>
      </c>
      <c r="T74" s="395" t="n">
        <v>706</v>
      </c>
      <c r="U74" s="395" t="n">
        <v>-41</v>
      </c>
      <c r="V74" s="395" t="n">
        <v>963</v>
      </c>
      <c r="W74" s="395" t="n">
        <v>1369</v>
      </c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>
        <v>15180</v>
      </c>
      <c r="E91" s="425" t="n">
        <v>16705</v>
      </c>
      <c r="F91" s="425" t="n">
        <v>19005</v>
      </c>
      <c r="G91" s="425" t="n">
        <v>22495</v>
      </c>
      <c r="H91" s="425" t="n">
        <v>24643</v>
      </c>
      <c r="I91" s="425" t="n">
        <v>27715</v>
      </c>
      <c r="J91" s="425" t="n">
        <v>31958</v>
      </c>
      <c r="K91" s="425" t="n">
        <v>34337</v>
      </c>
      <c r="L91" s="425" t="n">
        <v>38032</v>
      </c>
      <c r="M91" s="309" t="inlineStr">
        <is>
          <t>UHN 10k 2025.pdf | p.43 | Consolidated Balance Sheets | Accounts payable and accrued liabilities | as-printed: 38,032</t>
        </is>
      </c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1.291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0.0515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0.23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0.1292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0.005</v>
      </c>
      <c r="C20" s="401" t="n">
        <v>0.03</v>
      </c>
      <c r="D20" s="401" t="n">
        <v>0.05</v>
      </c>
      <c r="E20" s="401" t="n">
        <v>0.055</v>
      </c>
      <c r="F20" s="401" t="n">
        <v>0.055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0.07199999999999999</v>
      </c>
      <c r="C21" s="402" t="n">
        <v>0.074</v>
      </c>
      <c r="D21" s="402" t="n">
        <v>0.076</v>
      </c>
      <c r="E21" s="402" t="n">
        <v>0.078</v>
      </c>
      <c r="F21" s="402" t="n">
        <v>0.078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0.01</v>
      </c>
      <c r="C22" s="401" t="n">
        <v>0.01</v>
      </c>
      <c r="D22" s="401" t="n">
        <v>0.01</v>
      </c>
      <c r="E22" s="401" t="n">
        <v>0.01</v>
      </c>
      <c r="F22" s="401" t="n">
        <v>0.01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0.008500000000000001</v>
      </c>
      <c r="C23" s="402" t="n">
        <v>0.008500000000000001</v>
      </c>
      <c r="D23" s="402" t="n">
        <v>0.008500000000000001</v>
      </c>
      <c r="E23" s="402" t="n">
        <v>0.008500000000000001</v>
      </c>
      <c r="F23" s="402" t="n">
        <v>0.008500000000000001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0.005</v>
      </c>
      <c r="C24" s="401" t="n">
        <v>0.005</v>
      </c>
      <c r="D24" s="401" t="n">
        <v>0.005</v>
      </c>
      <c r="E24" s="401" t="n">
        <v>0.005</v>
      </c>
      <c r="F24" s="401" t="n">
        <v>0.005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0.23</v>
      </c>
      <c r="C25" s="402" t="n">
        <v>0.23</v>
      </c>
      <c r="D25" s="402" t="n">
        <v>0.23</v>
      </c>
      <c r="E25" s="402" t="n">
        <v>0.23</v>
      </c>
      <c r="F25" s="402" t="n">
        <v>0.23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11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326" t="inlineStr">
        <is>
          <t>Terminal CapEx / Revenue (blank = Yr-5)</t>
        </is>
      </c>
      <c r="B28" s="326" t="n"/>
      <c r="C28" s="326" t="n"/>
      <c r="D28" s="326" t="n"/>
      <c r="E28" s="326" t="n"/>
      <c r="F28" s="326" t="n"/>
      <c r="G28" s="326" t="n"/>
      <c r="H28" s="315" t="n"/>
      <c r="I28" s="315" t="n"/>
      <c r="J28" s="315" t="n"/>
      <c r="K28" s="261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inlineStr">
        <is>
          <t>Normalized Terminal UFCF</t>
        </is>
      </c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inlineStr">
        <is>
          <t>Normalized Terminal UFCF</t>
        </is>
      </c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1" t="inlineStr">
        <is>
          <t>Upside / Downside vs Price</t>
        </is>
      </c>
      <c r="B89" s="409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inlineStr">
        <is>
          <t>Normalized Terminal UFCF</t>
        </is>
      </c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1" t="inlineStr">
        <is>
          <t>Upside / Downside vs Price</t>
        </is>
      </c>
      <c r="B115" s="409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30.2</v>
      </c>
      <c r="C118" s="416" t="n">
        <v>30</v>
      </c>
      <c r="D118" s="335" t="n">
        <v>28.3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18.25</v>
      </c>
      <c r="C119" s="404" t="n">
        <v>18</v>
      </c>
      <c r="D119" s="334" t="n">
        <v>17.05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22.4</v>
      </c>
      <c r="C120" s="416" t="n">
        <v>22</v>
      </c>
      <c r="D120" s="335" t="n">
        <v>20.97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22.6</v>
      </c>
      <c r="C121" s="404" t="n">
        <v>22</v>
      </c>
      <c r="D121" s="334" t="n">
        <v>20.91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0.044</v>
      </c>
      <c r="C122" s="401" t="n">
        <v>0.045</v>
      </c>
      <c r="D122" s="335" t="n">
        <v>0.0478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322" t="inlineStr">
        <is>
          <t>Bear</t>
        </is>
      </c>
      <c r="C134" s="322" t="inlineStr">
        <is>
          <t>Base</t>
        </is>
      </c>
      <c r="D134" s="322" t="inlineStr">
        <is>
          <t>Bull</t>
        </is>
      </c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405.59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(down) / TGR (across) | 2.0% | 2.5% | 3.0% | 3.5% | 4.0% |
|---|---|---|---|---|---|
| 8.4% | 389.5 | 420.9 | 458.3 | 503.3 | 558.6 |
| 8.9% | 355.4 | 381.7 | 412.6 | 449.3 | 493.4 |
| **9.4%** | 325.9 | 348.3 | **374.2** | 404.5 | 440.5 |
| 9.9% | 300.2 | 319.3 | 341.3 | 366.7 | 396.5 |
| 10.4% | 277.5 | 294.1 | 312.9 | 334.5 | 359.5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(down) / Exit EV-EBITDA (across) | 7.0x | 9.0x | 11.0x | 13.0x | 15.0x |
|---|---|---|---|---|---|
| 8.4% | 262.9 | 325.9 | 388.9 | 451.8 | 514.8 |
| 8.9% | 256.4 | 317.9 | 379.5 | 441.0 | 502.6 |
| **9.4%** | 250.0 | 310.2 | **370.3** | 430.5 | 490.6 |
| 9.9% | 243.8 | 302.6 | 361.4 | 420.2 | 479.0 |
| 10.4% | 237.8 | 295.2 | 352.7 | 410.2 | 467.7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4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4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45">
        <f>IFERROR(IF(OR(NOT(ISNUMBER(Data!X35)),NOT(ISNUMBER(Data!X41))),"-",Data!X35/Data!X41),"-")</f>
        <v/>
      </c>
      <c r="Y16" s="44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45">
        <f>IFERROR(IF(OR(NOT(ISNUMBER(Data!X37)),NOT(ISNUMBER(Data!X38))),"-",Data!X37/Data!X38),"-")</f>
        <v/>
      </c>
      <c r="Y17" s="44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45">
        <f>IFERROR(IF(OR(NOT(ISNUMBER(Data!X35)),NOT(ISNUMBER(Data!U20)),NOT(ISNUMBER(Data!V20)),NOT(ISNUMBER(Data!W20)),NOT(ISNUMBER(Data!X20))),"-",Data!X35/(Data!U20+Data!V20+Data!W20+Data!X20)),"-")</f>
        <v/>
      </c>
      <c r="Y18" s="44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48" t="n"/>
      <c r="Y20" s="44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49" t="n"/>
      <c r="Y22" s="44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49" t="n"/>
      <c r="Y23" s="44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49" t="n"/>
      <c r="Y24" s="44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49" t="n"/>
      <c r="Y25" s="44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49" t="n"/>
      <c r="Y26" s="449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49" t="n"/>
      <c r="Y27" s="44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45">
        <f>IFERROR(IF(OR(NOT(ISNUMBER(Data!X41)),NOT(ISNUMBER(Data!X28))),"-",Data!X41/Data!X28),"-")</f>
        <v/>
      </c>
      <c r="Y30" s="44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45">
        <f>IFERROR(IF(OR(NOT(ISNUMBER(Data!U53)),NOT(ISNUMBER(Data!V53)),NOT(ISNUMBER(Data!W53)),NOT(ISNUMBER(Data!X53)),NOT(ISNUMBER(Data!X28))),"-",(Data!U53+Data!V53+Data!W53+Data!X53)/Data!X28),"-")</f>
        <v/>
      </c>
      <c r="Y31" s="44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45">
        <f>IFERROR(IF(OR(NOT(ISNUMBER(Data!U14)),NOT(ISNUMBER(Data!V14)),NOT(ISNUMBER(Data!W14)),NOT(ISNUMBER(Data!X14)),NOT(ISNUMBER(Data!X28))),"-",(Data!U14+Data!V14+Data!W14+Data!X14)/Data!X28),"-")</f>
        <v/>
      </c>
      <c r="Y32" s="44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47" t="n"/>
      <c r="Y33" s="44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49" t="n"/>
      <c r="Y36" s="44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49" t="n"/>
      <c r="Y37" s="44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49" t="n"/>
      <c r="Y38" s="44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49" t="n"/>
      <c r="Y39" s="44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49" t="n"/>
      <c r="Y40" s="44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49" t="n"/>
      <c r="Y41" s="44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49" t="n"/>
      <c r="Y42" s="44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49" t="n"/>
      <c r="Y43" s="44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49" t="n"/>
      <c r="Y44" s="44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45">
        <f>IFERROR(IF(OR(NOT(ISNUMBER(Data!X37)),NOT(ISNUMBER(Data!X38))),"-",Data!X37-Data!X38),"-")</f>
        <v/>
      </c>
      <c r="Y48" s="44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45">
        <f>IFERROR(IF(OR(NOT(ISNUMBER(Data!X37)),NOT(ISNUMBER(Data!X47)),NOT(ISNUMBER(Data!X38))),"-",(Data!X37-Data!X47)/Data!X38),"-")</f>
        <v/>
      </c>
      <c r="Y49" s="44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45" t="n"/>
      <c r="Y50" s="44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45">
        <f>IFERROR(IF(OR(NOT(ISNUMBER(Data!X32)),NOT(ISNUMBER(Data!X38))),"-",Data!X32/Data!X38),"-")</f>
        <v/>
      </c>
      <c r="Y51" s="44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45" t="n"/>
      <c r="Y52" s="44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45" t="n"/>
      <c r="Y53" s="44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45" t="n"/>
      <c r="Y54" s="44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49" t="n"/>
      <c r="Y58" s="44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49" t="n"/>
      <c r="Y59" s="44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49" t="n"/>
      <c r="Y60" s="44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49" t="n"/>
      <c r="Y61" s="44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49" t="n"/>
      <c r="Y62" s="44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49" t="n"/>
      <c r="Y63" s="44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49" t="n"/>
      <c r="Y64" s="44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45" t="n"/>
      <c r="Y68" s="44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45" t="n"/>
      <c r="Y69" s="44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45" t="n"/>
      <c r="Y70" s="44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45" t="n"/>
      <c r="Y71" s="44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45">
        <f>IFERROR(IF(OR(NOT(ISNUMBER(Data!U14)),NOT(ISNUMBER(Data!V14)),NOT(ISNUMBER(Data!W14)),NOT(ISNUMBER(Data!X14)),NOT(ISNUMBER(Data!X39))),"-",(Data!U14+Data!V14+Data!W14+Data!X14)/Data!X39),"-")</f>
        <v/>
      </c>
      <c r="Y72" s="44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4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4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45" t="n"/>
      <c r="Y74" s="44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4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4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45" t="n"/>
      <c r="Y77" s="44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45" t="n"/>
      <c r="Y78" s="44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45" t="n"/>
      <c r="Y79" s="44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45">
        <f>IFERROR(IF(OR(NOT(ISNUMBER(Data!X36)),NOT(ISNUMBER(Data!U20)),NOT(ISNUMBER(Data!V20)),NOT(ISNUMBER(Data!W20)),NOT(ISNUMBER(Data!X20))),"-",Data!X36/(Data!U20+Data!V20+Data!W20+Data!X20)),"-")</f>
        <v/>
      </c>
      <c r="Y80" s="44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4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4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49" t="n"/>
      <c r="Y86" s="44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49" t="n"/>
      <c r="Y87" s="44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49" t="n"/>
      <c r="Y88" s="44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49" t="n"/>
      <c r="Y89" s="44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49" t="n"/>
      <c r="Y90" s="44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49" t="n"/>
      <c r="Y91" s="44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4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4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45">
        <f>IFERROR(IF(OR(NOT(ISNUMBER(Data!U27)),NOT(ISNUMBER(Data!V27)),NOT(ISNUMBER(Data!W27)),NOT(ISNUMBER(Data!X27)),NOT(ISNUMBER(Data!$B$8))),"-",(Data!U27+Data!V27+Data!W27+Data!X27)/Data!$B$8),"-")</f>
        <v/>
      </c>
      <c r="Y102" s="44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47" t="n"/>
      <c r="Y103" s="44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45">
        <f>IFERROR(IF(OR(NOT(ISNUMBER(Data!X37)),NOT(ISNUMBER(Data!X38)),NOT(ISNUMBER(Data!X39))),"-",(Data!X37-Data!X38)/Data!X39),"-")</f>
        <v/>
      </c>
      <c r="Y107" s="44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45">
        <f>IFERROR(IF(OR(NOT(ISNUMBER(Data!X48)),NOT(ISNUMBER(Data!X39))),"-",Data!X48/Data!X39),"-")</f>
        <v/>
      </c>
      <c r="Y108" s="44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45">
        <f>IFERROR(IF(OR(NOT(ISNUMBER(Data!X41)),NOT(ISNUMBER(Data!X40))),"-",Data!X41/Data!X40),"-")</f>
        <v/>
      </c>
      <c r="Y110" s="44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45">
        <f>IFERROR(IF(OR(NOT(ISNUMBER(Data!U14)),NOT(ISNUMBER(Data!V14)),NOT(ISNUMBER(Data!W14)),NOT(ISNUMBER(Data!X14)),NOT(ISNUMBER(Data!X39))),"-",(Data!U14+Data!V14+Data!W14+Data!X14)/Data!X39),"-")</f>
        <v/>
      </c>
      <c r="Y111" s="44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Z'-Score (private-firm coefficients, BOOK equity in X4)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45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45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Grey, &lt;1.23 Distress)</t>
        </is>
      </c>
      <c r="B113" s="33">
        <f>IFERROR(IF(B112&gt;2.99,"Safe",IF(B112&gt;1.81,"Gray","Distress")),"-")</f>
        <v/>
      </c>
      <c r="C113" s="33">
        <f>IFERROR(IF(C112&gt;2.9,"Safe",IF(C112&gt;1.23,"Grey","Distress")),"-")</f>
        <v/>
      </c>
      <c r="D113" s="33">
        <f>IFERROR(IF(D112&gt;2.9,"Safe",IF(D112&gt;1.23,"Grey","Distress")),"-")</f>
        <v/>
      </c>
      <c r="E113" s="33">
        <f>IFERROR(IF(E112&gt;2.9,"Safe",IF(E112&gt;1.23,"Grey","Distress")),"-")</f>
        <v/>
      </c>
      <c r="F113" s="33">
        <f>IFERROR(IF(F112&gt;2.9,"Safe",IF(F112&gt;1.23,"Grey","Distress")),"-")</f>
        <v/>
      </c>
      <c r="G113" s="33">
        <f>IFERROR(IF(G112&gt;2.9,"Safe",IF(G112&gt;1.23,"Grey","Distress")),"-")</f>
        <v/>
      </c>
      <c r="H113" s="33">
        <f>IFERROR(IF(H112&gt;2.9,"Safe",IF(H112&gt;1.23,"Grey","Distress")),"-")</f>
        <v/>
      </c>
      <c r="I113" s="33">
        <f>IFERROR(IF(I112&gt;2.9,"Safe",IF(I112&gt;1.23,"Grey","Distress")),"-")</f>
        <v/>
      </c>
      <c r="J113" s="33">
        <f>IFERROR(IF(J112&gt;2.9,"Safe",IF(J112&gt;1.23,"Grey","Distress")),"-")</f>
        <v/>
      </c>
      <c r="K113" s="33">
        <f>IFERROR(IF(K112&gt;2.9,"Safe",IF(K112&gt;1.23,"Grey","Distress")),"-")</f>
        <v/>
      </c>
      <c r="L113" s="33">
        <f>IFERROR(IF(L112&gt;2.9,"Safe",IF(L112&gt;1.23,"Grey","Distress")),"-")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45" t="n"/>
      <c r="Y113" s="445" t="n"/>
    </row>
    <row r="114" ht="15" customHeight="1" s="74">
      <c r="A114" s="10" t="inlineStr">
        <is>
          <t>Altman Z-Score (MARKET equity in X4 — original public-firm variant)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47" t="n"/>
      <c r="Y114" s="447" t="n"/>
    </row>
    <row r="115" ht="15" customHeight="1" s="74">
      <c r="A115" s="32" t="inlineStr">
        <is>
          <t>Zone — original Z thresholds (&gt;2.99 Safe, 1.81-2.99 Grey, &lt;1.81 Distress)</t>
        </is>
      </c>
      <c r="B115" s="33">
        <f>IFERROR(IF(B114&gt;2.99,"Safe",IF(B114&gt;1.81,"Grey","Distress")),"-")</f>
        <v/>
      </c>
      <c r="C115" s="33">
        <f>IFERROR(IF(C114&gt;2.99,"Safe",IF(C114&gt;1.81,"Grey","Distress")),"-")</f>
        <v/>
      </c>
      <c r="D115" s="33">
        <f>IFERROR(IF(D114&gt;2.99,"Safe",IF(D114&gt;1.81,"Grey","Distress")),"-")</f>
        <v/>
      </c>
      <c r="E115" s="33">
        <f>IFERROR(IF(E114&gt;2.99,"Safe",IF(E114&gt;1.81,"Grey","Distress")),"-")</f>
        <v/>
      </c>
      <c r="F115" s="33">
        <f>IFERROR(IF(F114&gt;2.99,"Safe",IF(F114&gt;1.81,"Grey","Distress")),"-")</f>
        <v/>
      </c>
      <c r="G115" s="33">
        <f>IFERROR(IF(G114&gt;2.99,"Safe",IF(G114&gt;1.81,"Grey","Distress")),"-")</f>
        <v/>
      </c>
      <c r="H115" s="33">
        <f>IFERROR(IF(H114&gt;2.99,"Safe",IF(H114&gt;1.81,"Grey","Distress")),"-")</f>
        <v/>
      </c>
      <c r="I115" s="33">
        <f>IFERROR(IF(I114&gt;2.99,"Safe",IF(I114&gt;1.81,"Grey","Distress")),"-")</f>
        <v/>
      </c>
      <c r="J115" s="33">
        <f>IFERROR(IF(J114&gt;2.99,"Safe",IF(J114&gt;1.81,"Grey","Distress")),"-")</f>
        <v/>
      </c>
      <c r="K115" s="33">
        <f>IFERROR(IF(K114&gt;2.99,"Safe",IF(K114&gt;1.81,"Grey","Distress")),"-")</f>
        <v/>
      </c>
      <c r="L115" s="33">
        <f>IFERROR(IF(L114&gt;2.99,"Safe",IF(L114&gt;1.81,"Grey","Distress")),"-")</f>
        <v/>
      </c>
      <c r="M115" s="261" t="n"/>
      <c r="N115" s="256" t="n"/>
      <c r="O115" s="256" t="n"/>
      <c r="P115" s="256" t="n"/>
      <c r="Q115" s="256" t="n"/>
      <c r="R115" s="256" t="n"/>
      <c r="S115" s="256" t="n"/>
      <c r="T115" s="256" t="n"/>
      <c r="U115" s="256" t="n"/>
      <c r="V115" s="256" t="n"/>
      <c r="W115" s="256" t="n"/>
      <c r="X115" s="445" t="n"/>
      <c r="Y115" s="445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4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4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4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4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45">
        <f>IFERROR(IF(OR(NOT(ISNUMBER(Data!X39)),NOT(ISNUMBER(Data!X41))),"-",Data!X39/Data!X41),"-")</f>
        <v/>
      </c>
      <c r="Y120" s="44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45" t="n"/>
      <c r="Y121" s="44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4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4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4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4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4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4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45" t="n"/>
      <c r="Y126" s="44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51">
        <f>IFERROR(IF(OR(NOT(ISNUMBER(Data!X14)),NOT(ISNUMBER(Data!W14))),"-",(Data!X14-Data!W14)/ABS(Data!W14)),"-")</f>
        <v/>
      </c>
      <c r="Y130" s="45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51">
        <f>IFERROR(IF(OR(NOT(ISNUMBER(Data!X26)),NOT(ISNUMBER(Data!W26))),"-",(Data!X26-Data!W26)/ABS(Data!W26)),"-")</f>
        <v/>
      </c>
      <c r="Y131" s="45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51">
        <f>IFERROR(IF(OR(NOT(ISNUMBER(Data!X27)),NOT(ISNUMBER(Data!W27))),"-",(Data!X27-Data!W27)/ABS(Data!W27)),"-")</f>
        <v/>
      </c>
      <c r="Y132" s="45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51">
        <f>IFERROR(IF(OR(NOT(ISNUMBER(Data!X20)),NOT(ISNUMBER(Data!W20))),"-",(Data!X20-Data!W20)/ABS(Data!W20)),"-")</f>
        <v/>
      </c>
      <c r="Y133" s="45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51">
        <f>IFERROR(IF(OR(NOT(ISNUMBER(Data!X53)),NOT(ISNUMBER(Data!W53))),"-",(Data!X53-Data!W53)/ABS(Data!W53)),"-")</f>
        <v/>
      </c>
      <c r="Y134" s="45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51">
        <f>IFERROR(IF(OR(NOT(ISNUMBER(Data!X14)),NOT(ISNUMBER(Data!T14))),"-",(Data!X14-Data!T14)/ABS(Data!T14)),"-")</f>
        <v/>
      </c>
      <c r="Y137" s="45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51">
        <f>IFERROR(IF(OR(NOT(ISNUMBER(Data!X26)),NOT(ISNUMBER(Data!T26))),"-",(Data!X26-Data!T26)/ABS(Data!T26)),"-")</f>
        <v/>
      </c>
      <c r="Y138" s="45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51">
        <f>IFERROR(IF(OR(NOT(ISNUMBER(Data!X27)),NOT(ISNUMBER(Data!T27))),"-",(Data!X27-Data!T27)/ABS(Data!T27)),"-")</f>
        <v/>
      </c>
      <c r="Y139" s="45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51">
        <f>IFERROR(IF(OR(NOT(ISNUMBER(Data!X20)),NOT(ISNUMBER(Data!T20))),"-",(Data!X20-Data!T20)/ABS(Data!T20)),"-")</f>
        <v/>
      </c>
      <c r="Y140" s="45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51">
        <f>IFERROR(IF(OR(NOT(ISNUMBER(Data!X53)),NOT(ISNUMBER(Data!T53))),"-",(Data!X53-Data!T53)/ABS(Data!T53)),"-")</f>
        <v/>
      </c>
      <c r="Y141" s="45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51">
        <f>IFERROR(IF(OR(NOT(ISNUMBER(Data!X16)),NOT(ISNUMBER(Data!X14))),"-",Data!X16/Data!X14),"-")</f>
        <v/>
      </c>
      <c r="Y144" s="45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51">
        <f>IFERROR(IF(OR(NOT(ISNUMBER(Data!X20)),NOT(ISNUMBER(Data!X14))),"-",Data!X20/Data!X14),"-")</f>
        <v/>
      </c>
      <c r="Y145" s="45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51">
        <f>IFERROR(IF(OR(NOT(ISNUMBER(Data!X22)),NOT(ISNUMBER(Data!X14))),"-",Data!X22/Data!X14),"-")</f>
        <v/>
      </c>
      <c r="Y146" s="45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51">
        <f>IFERROR(IF(OR(NOT(ISNUMBER(Data!X26)),NOT(ISNUMBER(Data!X14))),"-",Data!X26/Data!X14),"-")</f>
        <v/>
      </c>
      <c r="Y147" s="45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51">
        <f>IFERROR(IF(OR(NOT(ISNUMBER(Data!X53)),NOT(ISNUMBER(Data!X14))),"-",Data!X53/Data!X14),"-")</f>
        <v/>
      </c>
      <c r="Y148" s="45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58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CVS Health Corporation</t>
        </is>
      </c>
      <c r="C2" s="279" t="inlineStr">
        <is>
          <t>Elevance Health, Inc.</t>
        </is>
      </c>
      <c r="D2" s="279" t="inlineStr">
        <is>
          <t>The Cigna Group</t>
        </is>
      </c>
      <c r="E2" s="279" t="inlineStr">
        <is>
          <t>Humana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CVS</t>
        </is>
      </c>
      <c r="C3" s="425" t="inlineStr">
        <is>
          <t>ELV</t>
        </is>
      </c>
      <c r="D3" s="425" t="inlineStr">
        <is>
          <t>CI</t>
        </is>
      </c>
      <c r="E3" s="425" t="inlineStr">
        <is>
          <t>HUM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402067</v>
      </c>
      <c r="C10" s="427" t="n">
        <v>199125</v>
      </c>
      <c r="D10" s="427" t="n">
        <v>274900</v>
      </c>
      <c r="E10" s="427" t="n">
        <v>129664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1.2</v>
      </c>
      <c r="C11" s="428" t="n">
        <v>4.1</v>
      </c>
      <c r="D11" s="428" t="n">
        <v>3.3</v>
      </c>
      <c r="E11" s="428" t="n">
        <v>2.1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2.3</v>
      </c>
      <c r="C12" s="429" t="n">
        <v>4.9</v>
      </c>
      <c r="D12" s="429" t="n">
        <v>4.4</v>
      </c>
      <c r="E12" s="429" t="n">
        <v>2.7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0.4</v>
      </c>
      <c r="C13" s="428" t="n">
        <v>2.8</v>
      </c>
      <c r="D13" s="428" t="n">
        <v>2.2</v>
      </c>
      <c r="E13" s="428" t="n">
        <v>0.9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13.8</v>
      </c>
      <c r="C14" s="429" t="n">
        <v>14.9</v>
      </c>
      <c r="D14" s="429" t="n">
        <v>9.300000000000001</v>
      </c>
      <c r="E14" s="429" t="n">
        <v>14.5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1.9</v>
      </c>
      <c r="C15" s="428" t="n">
        <v>1.6</v>
      </c>
      <c r="D15" s="428" t="n">
        <v>3.1</v>
      </c>
      <c r="E15" s="428" t="n">
        <v>0.3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2.9</v>
      </c>
      <c r="C17" s="429" t="n">
        <v>10.3</v>
      </c>
      <c r="D17" s="429" t="n">
        <v>11.3</v>
      </c>
      <c r="E17" s="429" t="n">
        <v>8.800000000000001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2.4</v>
      </c>
      <c r="C18" s="428" t="n">
        <v>12.9</v>
      </c>
      <c r="D18" s="428" t="n">
        <v>14.3</v>
      </c>
      <c r="E18" s="428" t="n">
        <v>6.7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0.7</v>
      </c>
      <c r="C19" s="429" t="n">
        <v>4.7</v>
      </c>
      <c r="D19" s="429" t="n">
        <v>3.8</v>
      </c>
      <c r="E19" s="429" t="n">
        <v>2.4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1.59</v>
      </c>
      <c r="C20" s="430" t="n">
        <v>1.64</v>
      </c>
      <c r="D20" s="430" t="n">
        <v>1.74</v>
      </c>
      <c r="E20" s="430" t="n">
        <v>2.65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6.06</v>
      </c>
      <c r="C22" s="431" t="n">
        <v>2.34</v>
      </c>
      <c r="D22" s="431" t="n">
        <v>1.99</v>
      </c>
      <c r="E22" s="431" t="n">
        <v>2.32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0.86</v>
      </c>
      <c r="C23" s="430" t="n">
        <v>0.73</v>
      </c>
      <c r="D23" s="430" t="n">
        <v>0.75</v>
      </c>
      <c r="E23" s="430" t="n">
        <v>0.7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1.49</v>
      </c>
      <c r="C24" s="429" t="n">
        <v>5.79</v>
      </c>
      <c r="D24" s="429" t="n">
        <v>6.53</v>
      </c>
      <c r="E24" s="429" t="n">
        <v>4.29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0.84</v>
      </c>
      <c r="C25" s="430" t="n">
        <v>1.54</v>
      </c>
      <c r="D25" s="430" t="n">
        <v>0.85</v>
      </c>
      <c r="E25" s="430" t="n">
        <v>2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19.15</v>
      </c>
      <c r="C27" s="429" t="n">
        <v>11.31</v>
      </c>
      <c r="D27" s="429" t="n">
        <v>8.119999999999999</v>
      </c>
      <c r="E27" s="429" t="n">
        <v>15.57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68.52</v>
      </c>
      <c r="C28" s="428" t="n">
        <v>15.29</v>
      </c>
      <c r="D28" s="428" t="n">
        <v>12.3</v>
      </c>
      <c r="E28" s="428" t="n">
        <v>39.3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6.4</v>
      </c>
      <c r="C29" s="429" t="n">
        <v>3.7</v>
      </c>
      <c r="D29" s="429" t="n">
        <v>11.4</v>
      </c>
      <c r="E29" s="429" t="n">
        <v>0.8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36.1</v>
      </c>
      <c r="C31" s="428" t="n">
        <v>39.5</v>
      </c>
      <c r="D31" s="428" t="n">
        <v>38.2</v>
      </c>
      <c r="E31" s="428" t="n">
        <v>9.199999999999999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20.3</v>
      </c>
      <c r="C32" s="429" t="n">
        <v>0</v>
      </c>
      <c r="D32" s="429" t="n">
        <v>10.7</v>
      </c>
      <c r="E32" s="429" t="n">
        <v>0</v>
      </c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18.6</v>
      </c>
      <c r="C33" s="428" t="n">
        <v>15.8</v>
      </c>
      <c r="D33" s="428" t="n">
        <v>15.6</v>
      </c>
      <c r="E33" s="428" t="n">
        <v>18.8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37.8</v>
      </c>
      <c r="C34" s="429" t="n">
        <v>23.7</v>
      </c>
      <c r="D34" s="429" t="n">
        <v>33.3</v>
      </c>
      <c r="E34" s="429" t="n">
        <v>-9.6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0.7</v>
      </c>
      <c r="C35" s="428" t="n">
        <v>0.6</v>
      </c>
      <c r="D35" s="428" t="n">
        <v>0.4</v>
      </c>
      <c r="E35" s="428" t="n">
        <v>0.4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94" t="n"/>
      <c r="B36" s="495" t="n"/>
      <c r="C36" s="495" t="n"/>
      <c r="D36" s="495" t="n"/>
      <c r="E36" s="495" t="n"/>
      <c r="F36" s="470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94" t="n"/>
      <c r="B37" s="495" t="n"/>
      <c r="C37" s="495" t="n"/>
      <c r="D37" s="495" t="n"/>
      <c r="E37" s="495" t="n"/>
      <c r="F37" s="470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94" t="n"/>
      <c r="B38" s="495" t="n"/>
      <c r="C38" s="495" t="n"/>
      <c r="D38" s="495" t="n"/>
      <c r="E38" s="495" t="n"/>
      <c r="F38" s="470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94" t="n"/>
      <c r="B39" s="495" t="n"/>
      <c r="C39" s="495" t="n"/>
      <c r="D39" s="495" t="n"/>
      <c r="E39" s="495" t="n"/>
      <c r="F39" s="470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94" t="n"/>
      <c r="B40" s="495" t="n"/>
      <c r="C40" s="495" t="n"/>
      <c r="D40" s="495" t="n"/>
      <c r="E40" s="495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94" t="n"/>
      <c r="B41" s="495" t="n"/>
      <c r="C41" s="495" t="n"/>
      <c r="D41" s="495" t="n"/>
      <c r="E41" s="495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94" t="n"/>
      <c r="B42" s="495" t="n"/>
      <c r="C42" s="495" t="n"/>
      <c r="D42" s="495" t="n"/>
      <c r="E42" s="495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94" t="n"/>
      <c r="B43" s="495" t="n"/>
      <c r="C43" s="495" t="n"/>
      <c r="D43" s="495" t="n"/>
      <c r="E43" s="495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94" t="n"/>
      <c r="B44" s="495" t="n"/>
      <c r="C44" s="495" t="n"/>
      <c r="D44" s="495" t="n"/>
      <c r="E44" s="495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94" t="n"/>
      <c r="B45" s="495" t="n"/>
      <c r="C45" s="495" t="n"/>
      <c r="D45" s="495" t="n"/>
      <c r="E45" s="495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94" t="n"/>
      <c r="B46" s="495" t="n"/>
      <c r="C46" s="495" t="n"/>
      <c r="D46" s="495" t="n"/>
      <c r="E46" s="495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94" t="n"/>
      <c r="B47" s="495" t="n"/>
      <c r="C47" s="495" t="n"/>
      <c r="D47" s="495" t="n"/>
      <c r="E47" s="495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94" t="n"/>
      <c r="B48" s="495" t="n"/>
      <c r="C48" s="495" t="n"/>
      <c r="D48" s="495" t="n"/>
      <c r="E48" s="495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87" t="n"/>
      <c r="C49" s="487" t="n"/>
      <c r="D49" s="487" t="n"/>
      <c r="E49" s="487" t="n"/>
    </row>
    <row r="50" ht="17" customHeight="1" s="74">
      <c r="A50" s="310" t="inlineStr">
        <is>
          <t>Revenue</t>
        </is>
      </c>
      <c r="B50" s="311" t="inlineStr">
        <is>
          <t>MIX_DIFF</t>
        </is>
      </c>
      <c r="C50" s="311" t="inlineStr">
        <is>
          <t>OK</t>
        </is>
      </c>
      <c r="D50" s="311" t="inlineStr">
        <is>
          <t>MIX_DIFF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GOODWILL_IMPAIRMENT</t>
        </is>
      </c>
      <c r="C51" s="311" t="inlineStr">
        <is>
          <t>OK</t>
        </is>
      </c>
      <c r="D51" s="311" t="inlineStr">
        <is>
          <t>MIX_DIFF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GOODWILL_IMPAIRMENT</t>
        </is>
      </c>
      <c r="C52" s="311" t="inlineStr">
        <is>
          <t>OK</t>
        </is>
      </c>
      <c r="D52" s="311" t="inlineStr">
        <is>
          <t>OK</t>
        </is>
      </c>
      <c r="E52" s="311" t="inlineStr">
        <is>
          <t>OK</t>
        </is>
      </c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GOODWILL_IMPAIRMENT</t>
        </is>
      </c>
      <c r="C53" s="311" t="inlineStr">
        <is>
          <t>OK</t>
        </is>
      </c>
      <c r="D53" s="311" t="inlineStr">
        <is>
          <t>OK</t>
        </is>
      </c>
      <c r="E53" s="311" t="inlineStr">
        <is>
          <t>OK</t>
        </is>
      </c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MIX_DIFF</t>
        </is>
      </c>
      <c r="C54" s="311" t="inlineStr">
        <is>
          <t>OK</t>
        </is>
      </c>
      <c r="D54" s="311" t="inlineStr">
        <is>
          <t>MIX_DIFF</t>
        </is>
      </c>
      <c r="E54" s="311" t="inlineStr">
        <is>
          <t>OK</t>
        </is>
      </c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OK</t>
        </is>
      </c>
      <c r="C55" s="311" t="inlineStr">
        <is>
          <t>OK</t>
        </is>
      </c>
      <c r="D55" s="311" t="inlineStr">
        <is>
          <t>OK</t>
        </is>
      </c>
      <c r="E55" s="311" t="inlineStr">
        <is>
          <t>MATERIAL</t>
        </is>
      </c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GOODWILL_IMPAIRMENT</t>
        </is>
      </c>
      <c r="C56" s="311" t="inlineStr">
        <is>
          <t>OK</t>
        </is>
      </c>
      <c r="D56" s="311" t="inlineStr">
        <is>
          <t>OK</t>
        </is>
      </c>
      <c r="E56" s="311" t="inlineStr">
        <is>
          <t>OK</t>
        </is>
      </c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GOODWILL_IMPAIRMENT</t>
        </is>
      </c>
      <c r="C57" s="311" t="inlineStr">
        <is>
          <t>OK</t>
        </is>
      </c>
      <c r="D57" s="311" t="inlineStr">
        <is>
          <t>OK</t>
        </is>
      </c>
      <c r="E57" s="311" t="inlineStr">
        <is>
          <t>OK</t>
        </is>
      </c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GOODWILL_IMPAIRMENT</t>
        </is>
      </c>
      <c r="C58" s="311" t="inlineStr">
        <is>
          <t>OK</t>
        </is>
      </c>
      <c r="D58" s="311" t="inlineStr">
        <is>
          <t>OK</t>
        </is>
      </c>
      <c r="E58" s="311" t="inlineStr">
        <is>
          <t>OK</t>
        </is>
      </c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OK</t>
        </is>
      </c>
      <c r="C59" s="311" t="inlineStr">
        <is>
          <t>OK</t>
        </is>
      </c>
      <c r="D59" s="311" t="inlineStr">
        <is>
          <t>OK</t>
        </is>
      </c>
      <c r="E59" s="311" t="inlineStr">
        <is>
          <t>OK</t>
        </is>
      </c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GOODWILL_IMPAIRMENT</t>
        </is>
      </c>
      <c r="C60" s="311" t="inlineStr">
        <is>
          <t>OK</t>
        </is>
      </c>
      <c r="D60" s="311" t="inlineStr">
        <is>
          <t>OK</t>
        </is>
      </c>
      <c r="E60" s="311" t="inlineStr">
        <is>
          <t>OK</t>
        </is>
      </c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311" t="inlineStr">
        <is>
          <t>MARKET_SOURCED</t>
        </is>
      </c>
      <c r="E62" s="311" t="inlineStr">
        <is>
          <t>MARKET_SOURCED</t>
        </is>
      </c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UNH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281.9546561631</v>
      </c>
      <c r="C3" s="308" t="n">
        <v>321.5860184424</v>
      </c>
    </row>
    <row r="4">
      <c r="A4" s="308" t="inlineStr">
        <is>
          <t>2020-09</t>
        </is>
      </c>
      <c r="B4" s="308" t="n">
        <v>282.4171362429</v>
      </c>
      <c r="C4" s="308" t="n">
        <v>309.5592456058</v>
      </c>
    </row>
    <row r="5">
      <c r="A5" s="308" t="inlineStr">
        <is>
          <t>2020-10</t>
        </is>
      </c>
      <c r="B5" s="308" t="n">
        <v>276.4113447515</v>
      </c>
      <c r="C5" s="308" t="n">
        <v>301.8408314973</v>
      </c>
    </row>
    <row r="6">
      <c r="A6" s="308" t="inlineStr">
        <is>
          <t>2020-11</t>
        </is>
      </c>
      <c r="B6" s="308" t="n">
        <v>304.6738929465</v>
      </c>
      <c r="C6" s="308" t="n">
        <v>334.6741331902</v>
      </c>
    </row>
    <row r="7">
      <c r="A7" s="308" t="inlineStr">
        <is>
          <t>2020-12</t>
        </is>
      </c>
      <c r="B7" s="308" t="n">
        <v>318.7986651322</v>
      </c>
      <c r="C7" s="308" t="n">
        <v>347.0791635841</v>
      </c>
    </row>
    <row r="8">
      <c r="A8" s="308" t="inlineStr">
        <is>
          <t>2021-01</t>
        </is>
      </c>
      <c r="B8" s="308" t="n">
        <v>303.2532756781</v>
      </c>
      <c r="C8" s="308" t="n">
        <v>343.5422757772</v>
      </c>
    </row>
    <row r="9">
      <c r="A9" s="308" t="inlineStr">
        <is>
          <t>2021-02</t>
        </is>
      </c>
      <c r="B9" s="308" t="n">
        <v>302.0169172186</v>
      </c>
      <c r="C9" s="308" t="n">
        <v>353.0946578069</v>
      </c>
    </row>
    <row r="10">
      <c r="A10" s="308" t="inlineStr">
        <is>
          <t>2021-03</t>
        </is>
      </c>
      <c r="B10" s="308" t="n">
        <v>339.4316261666</v>
      </c>
      <c r="C10" s="308" t="n">
        <v>369.1269350071</v>
      </c>
    </row>
    <row r="11">
      <c r="A11" s="308" t="inlineStr">
        <is>
          <t>2021-04</t>
        </is>
      </c>
      <c r="B11" s="308" t="n">
        <v>363.8168423018</v>
      </c>
      <c r="C11" s="308" t="n">
        <v>388.6576085041</v>
      </c>
    </row>
    <row r="12">
      <c r="A12" s="308" t="inlineStr">
        <is>
          <t>2021-05</t>
        </is>
      </c>
      <c r="B12" s="308" t="n">
        <v>375.7859420285</v>
      </c>
      <c r="C12" s="308" t="n">
        <v>391.2095419988</v>
      </c>
    </row>
    <row r="13">
      <c r="A13" s="308" t="inlineStr">
        <is>
          <t>2021-06</t>
        </is>
      </c>
      <c r="B13" s="308" t="n">
        <v>366.6733922819</v>
      </c>
      <c r="C13" s="308" t="n">
        <v>400.0010900298</v>
      </c>
    </row>
    <row r="14">
      <c r="A14" s="308" t="inlineStr">
        <is>
          <t>2021-07</t>
        </is>
      </c>
      <c r="B14" s="308" t="n">
        <v>377.4600583519</v>
      </c>
      <c r="C14" s="308" t="n">
        <v>409.766102857</v>
      </c>
    </row>
    <row r="15">
      <c r="A15" s="308" t="inlineStr">
        <is>
          <t>2021-08</t>
        </is>
      </c>
      <c r="B15" s="308" t="n">
        <v>381.1685471111</v>
      </c>
      <c r="C15" s="308" t="n">
        <v>421.9606882536</v>
      </c>
    </row>
    <row r="16">
      <c r="A16" s="308" t="inlineStr">
        <is>
          <t>2021-09</t>
        </is>
      </c>
      <c r="B16" s="308" t="n">
        <v>359.0757709824</v>
      </c>
      <c r="C16" s="308" t="n">
        <v>402.3077362055</v>
      </c>
    </row>
    <row r="17">
      <c r="A17" s="308" t="inlineStr">
        <is>
          <t>2021-10</t>
        </is>
      </c>
      <c r="B17" s="308" t="n">
        <v>423.1550910178</v>
      </c>
      <c r="C17" s="308" t="n">
        <v>430.5350884382</v>
      </c>
    </row>
    <row r="18">
      <c r="A18" s="308" t="inlineStr">
        <is>
          <t>2021-11</t>
        </is>
      </c>
      <c r="B18" s="308" t="n">
        <v>408.221935266</v>
      </c>
      <c r="C18" s="308" t="n">
        <v>427.0758081414</v>
      </c>
    </row>
    <row r="19">
      <c r="A19" s="308" t="inlineStr">
        <is>
          <t>2021-12</t>
        </is>
      </c>
      <c r="B19" s="308" t="n">
        <v>462.937436395</v>
      </c>
      <c r="C19" s="308" t="n">
        <v>446.8444096561</v>
      </c>
    </row>
    <row r="20">
      <c r="A20" s="308" t="inlineStr">
        <is>
          <t>2022-01</t>
        </is>
      </c>
      <c r="B20" s="308" t="n">
        <v>435.6759953742</v>
      </c>
      <c r="C20" s="308" t="n">
        <v>423.2772619766</v>
      </c>
    </row>
    <row r="21">
      <c r="A21" s="308" t="inlineStr">
        <is>
          <t>2022-02</t>
        </is>
      </c>
      <c r="B21" s="308" t="n">
        <v>438.7183611289</v>
      </c>
      <c r="C21" s="308" t="n">
        <v>410.7833808913</v>
      </c>
    </row>
    <row r="22">
      <c r="A22" s="308" t="inlineStr">
        <is>
          <t>2022-03</t>
        </is>
      </c>
      <c r="B22" s="308" t="n">
        <v>471.5679624183</v>
      </c>
      <c r="C22" s="308" t="n">
        <v>426.21058511</v>
      </c>
    </row>
    <row r="23">
      <c r="A23" s="308" t="inlineStr">
        <is>
          <t>2022-04</t>
        </is>
      </c>
      <c r="B23" s="308" t="n">
        <v>470.2548920286</v>
      </c>
      <c r="C23" s="308" t="n">
        <v>388.8024999232</v>
      </c>
    </row>
    <row r="24">
      <c r="A24" s="308" t="inlineStr">
        <is>
          <t>2022-05</t>
        </is>
      </c>
      <c r="B24" s="308" t="n">
        <v>459.3712029535</v>
      </c>
      <c r="C24" s="308" t="n">
        <v>389.6801366342</v>
      </c>
    </row>
    <row r="25">
      <c r="A25" s="308" t="inlineStr">
        <is>
          <t>2022-06</t>
        </is>
      </c>
      <c r="B25" s="308" t="n">
        <v>476.6705935876</v>
      </c>
      <c r="C25" s="308" t="n">
        <v>357.543498354</v>
      </c>
    </row>
    <row r="26">
      <c r="A26" s="308" t="inlineStr">
        <is>
          <t>2022-07</t>
        </is>
      </c>
      <c r="B26" s="308" t="n">
        <v>503.3147007113</v>
      </c>
      <c r="C26" s="308" t="n">
        <v>390.4687763734</v>
      </c>
    </row>
    <row r="27">
      <c r="A27" s="308" t="inlineStr">
        <is>
          <t>2022-08</t>
        </is>
      </c>
      <c r="B27" s="308" t="n">
        <v>481.9604372172</v>
      </c>
      <c r="C27" s="308" t="n">
        <v>374.536884505</v>
      </c>
    </row>
    <row r="28">
      <c r="A28" s="308" t="inlineStr">
        <is>
          <t>2022-09</t>
        </is>
      </c>
      <c r="B28" s="308" t="n">
        <v>470.1736136801</v>
      </c>
      <c r="C28" s="308" t="n">
        <v>339.9235382673</v>
      </c>
    </row>
    <row r="29">
      <c r="A29" s="308" t="inlineStr">
        <is>
          <t>2022-10</t>
        </is>
      </c>
      <c r="B29" s="308" t="n">
        <v>516.8241755792</v>
      </c>
      <c r="C29" s="308" t="n">
        <v>367.5510098947</v>
      </c>
    </row>
    <row r="30">
      <c r="A30" s="308" t="inlineStr">
        <is>
          <t>2022-11</t>
        </is>
      </c>
      <c r="B30" s="308" t="n">
        <v>509.9443581289</v>
      </c>
      <c r="C30" s="308" t="n">
        <v>387.9837283185</v>
      </c>
    </row>
    <row r="31">
      <c r="A31" s="308" t="inlineStr">
        <is>
          <t>2022-12</t>
        </is>
      </c>
      <c r="B31" s="308" t="n">
        <v>495.0969830445</v>
      </c>
      <c r="C31" s="308" t="n">
        <v>365.645252784</v>
      </c>
    </row>
    <row r="32">
      <c r="A32" s="308" t="inlineStr">
        <is>
          <t>2023-01</t>
        </is>
      </c>
      <c r="B32" s="308" t="n">
        <v>466.1576501679</v>
      </c>
      <c r="C32" s="308" t="n">
        <v>388.6397049176</v>
      </c>
    </row>
    <row r="33">
      <c r="A33" s="308" t="inlineStr">
        <is>
          <t>2023-02</t>
        </is>
      </c>
      <c r="B33" s="308" t="n">
        <v>444.4461467996</v>
      </c>
      <c r="C33" s="308" t="n">
        <v>378.8682578986</v>
      </c>
    </row>
    <row r="34">
      <c r="A34" s="308" t="inlineStr">
        <is>
          <t>2023-03</t>
        </is>
      </c>
      <c r="B34" s="308" t="n">
        <v>442.8996756929</v>
      </c>
      <c r="C34" s="308" t="n">
        <v>392.9337203794</v>
      </c>
    </row>
    <row r="35">
      <c r="A35" s="308" t="inlineStr">
        <is>
          <t>2023-04</t>
        </is>
      </c>
      <c r="B35" s="308" t="n">
        <v>461.1745940704</v>
      </c>
      <c r="C35" s="308" t="n">
        <v>399.2108315235</v>
      </c>
    </row>
    <row r="36">
      <c r="A36" s="308" t="inlineStr">
        <is>
          <t>2023-05</t>
        </is>
      </c>
      <c r="B36" s="308" t="n">
        <v>456.6292938585</v>
      </c>
      <c r="C36" s="308" t="n">
        <v>401.0536531438</v>
      </c>
    </row>
    <row r="37">
      <c r="A37" s="308" t="inlineStr">
        <is>
          <t>2023-06</t>
        </is>
      </c>
      <c r="B37" s="308" t="n">
        <v>452.2616075669</v>
      </c>
      <c r="C37" s="308" t="n">
        <v>427.0476200424</v>
      </c>
    </row>
    <row r="38">
      <c r="A38" s="308" t="inlineStr">
        <is>
          <t>2023-07</t>
        </is>
      </c>
      <c r="B38" s="308" t="n">
        <v>476.4724330551</v>
      </c>
      <c r="C38" s="308" t="n">
        <v>441.0262813103</v>
      </c>
    </row>
    <row r="39">
      <c r="A39" s="308" t="inlineStr">
        <is>
          <t>2023-08</t>
        </is>
      </c>
      <c r="B39" s="308" t="n">
        <v>448.4413218505</v>
      </c>
      <c r="C39" s="308" t="n">
        <v>433.8587251536</v>
      </c>
    </row>
    <row r="40">
      <c r="A40" s="308" t="inlineStr">
        <is>
          <t>2023-09</t>
        </is>
      </c>
      <c r="B40" s="308" t="n">
        <v>476.2763201195</v>
      </c>
      <c r="C40" s="308" t="n">
        <v>413.2967305907</v>
      </c>
    </row>
    <row r="41">
      <c r="A41" s="308" t="inlineStr">
        <is>
          <t>2023-10</t>
        </is>
      </c>
      <c r="B41" s="308" t="n">
        <v>505.9095698114</v>
      </c>
      <c r="C41" s="308" t="n">
        <v>404.3246297675</v>
      </c>
    </row>
    <row r="42">
      <c r="A42" s="308" t="inlineStr">
        <is>
          <t>2023-11</t>
        </is>
      </c>
      <c r="B42" s="308" t="n">
        <v>522.3556927676</v>
      </c>
      <c r="C42" s="308" t="n">
        <v>441.2571999663</v>
      </c>
    </row>
    <row r="43">
      <c r="A43" s="308" t="inlineStr">
        <is>
          <t>2023-12</t>
        </is>
      </c>
      <c r="B43" s="308" t="n">
        <v>499.0315865122</v>
      </c>
      <c r="C43" s="308" t="n">
        <v>461.4061014052</v>
      </c>
    </row>
    <row r="44">
      <c r="A44" s="308" t="inlineStr">
        <is>
          <t>2024-01</t>
        </is>
      </c>
      <c r="B44" s="308" t="n">
        <v>485.0692804561</v>
      </c>
      <c r="C44" s="308" t="n">
        <v>468.7546616872</v>
      </c>
    </row>
    <row r="45">
      <c r="A45" s="308" t="inlineStr">
        <is>
          <t>2024-02</t>
        </is>
      </c>
      <c r="B45" s="308" t="n">
        <v>467.8746958087</v>
      </c>
      <c r="C45" s="308" t="n">
        <v>493.2175043697</v>
      </c>
    </row>
    <row r="46">
      <c r="A46" s="308" t="inlineStr">
        <is>
          <t>2024-03</t>
        </is>
      </c>
      <c r="B46" s="308" t="n">
        <v>470.7671777846</v>
      </c>
      <c r="C46" s="308" t="n">
        <v>509.3575022438</v>
      </c>
    </row>
    <row r="47">
      <c r="A47" s="308" t="inlineStr">
        <is>
          <t>2024-04</t>
        </is>
      </c>
      <c r="B47" s="308" t="n">
        <v>460.2993408013</v>
      </c>
      <c r="C47" s="308" t="n">
        <v>488.8203853716</v>
      </c>
    </row>
    <row r="48">
      <c r="A48" s="308" t="inlineStr">
        <is>
          <t>2024-05</t>
        </is>
      </c>
      <c r="B48" s="308" t="n">
        <v>471.404764219</v>
      </c>
      <c r="C48" s="308" t="n">
        <v>513.5447759541</v>
      </c>
    </row>
    <row r="49">
      <c r="A49" s="308" t="inlineStr">
        <is>
          <t>2024-06</t>
        </is>
      </c>
      <c r="B49" s="308" t="n">
        <v>486.7030111907</v>
      </c>
      <c r="C49" s="308" t="n">
        <v>531.6650443674999</v>
      </c>
    </row>
    <row r="50">
      <c r="A50" s="308" t="inlineStr">
        <is>
          <t>2024-07</t>
        </is>
      </c>
      <c r="B50" s="308" t="n">
        <v>550.6397654</v>
      </c>
      <c r="C50" s="308" t="n">
        <v>538.1030154865</v>
      </c>
    </row>
    <row r="51">
      <c r="A51" s="308" t="inlineStr">
        <is>
          <t>2024-08</t>
        </is>
      </c>
      <c r="B51" s="308" t="n">
        <v>564.0578824269001</v>
      </c>
      <c r="C51" s="308" t="n">
        <v>550.6761093107</v>
      </c>
    </row>
    <row r="52">
      <c r="A52" s="308" t="inlineStr">
        <is>
          <t>2024-09</t>
        </is>
      </c>
      <c r="B52" s="308" t="n">
        <v>560.7741731611</v>
      </c>
      <c r="C52" s="308" t="n">
        <v>562.2453646183</v>
      </c>
    </row>
    <row r="53">
      <c r="A53" s="308" t="inlineStr">
        <is>
          <t>2024-10</t>
        </is>
      </c>
      <c r="B53" s="308" t="n">
        <v>541.4192733622</v>
      </c>
      <c r="C53" s="308" t="n">
        <v>557.2281165235</v>
      </c>
    </row>
    <row r="54">
      <c r="A54" s="308" t="inlineStr">
        <is>
          <t>2024-11</t>
        </is>
      </c>
      <c r="B54" s="308" t="n">
        <v>585.2507362367</v>
      </c>
      <c r="C54" s="308" t="n">
        <v>590.4575858386</v>
      </c>
    </row>
    <row r="55">
      <c r="A55" s="308" t="inlineStr">
        <is>
          <t>2024-12</t>
        </is>
      </c>
      <c r="B55" s="308" t="n">
        <v>486.9942898243</v>
      </c>
      <c r="C55" s="308" t="n">
        <v>576.2277005713</v>
      </c>
    </row>
    <row r="56">
      <c r="A56" s="308" t="inlineStr">
        <is>
          <t>2025-01</t>
        </is>
      </c>
      <c r="B56" s="308" t="n">
        <v>522.2581984873</v>
      </c>
      <c r="C56" s="308" t="n">
        <v>591.7031032586</v>
      </c>
    </row>
    <row r="57">
      <c r="A57" s="308" t="inlineStr">
        <is>
          <t>2025-02</t>
        </is>
      </c>
      <c r="B57" s="308" t="n">
        <v>457.2466846458</v>
      </c>
      <c r="C57" s="308" t="n">
        <v>584.1915354993</v>
      </c>
    </row>
    <row r="58">
      <c r="A58" s="308" t="inlineStr">
        <is>
          <t>2025-03</t>
        </is>
      </c>
      <c r="B58" s="308" t="n">
        <v>506.4220334366</v>
      </c>
      <c r="C58" s="308" t="n">
        <v>551.6398309809</v>
      </c>
    </row>
    <row r="59">
      <c r="A59" s="308" t="inlineStr">
        <is>
          <t>2025-04</t>
        </is>
      </c>
      <c r="B59" s="308" t="n">
        <v>397.8277449874</v>
      </c>
      <c r="C59" s="308" t="n">
        <v>546.8570261752</v>
      </c>
    </row>
    <row r="60">
      <c r="A60" s="308" t="inlineStr">
        <is>
          <t>2025-05</t>
        </is>
      </c>
      <c r="B60" s="308" t="n">
        <v>291.9214818422</v>
      </c>
      <c r="C60" s="308" t="n">
        <v>581.2241906037</v>
      </c>
    </row>
    <row r="61">
      <c r="A61" s="308" t="inlineStr">
        <is>
          <t>2025-06</t>
        </is>
      </c>
      <c r="B61" s="308" t="n">
        <v>303.8154715094</v>
      </c>
      <c r="C61" s="308" t="n">
        <v>611.0954844284</v>
      </c>
    </row>
    <row r="62">
      <c r="A62" s="308" t="inlineStr">
        <is>
          <t>2025-07</t>
        </is>
      </c>
      <c r="B62" s="308" t="n">
        <v>243.0367954287</v>
      </c>
      <c r="C62" s="308" t="n">
        <v>625.1699179372</v>
      </c>
    </row>
    <row r="63">
      <c r="A63" s="308" t="inlineStr">
        <is>
          <t>2025-08</t>
        </is>
      </c>
      <c r="B63" s="308" t="n">
        <v>301.7703630369</v>
      </c>
      <c r="C63" s="308" t="n">
        <v>637.9981261317999</v>
      </c>
    </row>
    <row r="64">
      <c r="A64" s="308" t="inlineStr">
        <is>
          <t>2025-09</t>
        </is>
      </c>
      <c r="B64" s="308" t="n">
        <v>338.4104746315</v>
      </c>
      <c r="C64" s="308" t="n">
        <v>660.7149899586</v>
      </c>
    </row>
    <row r="65">
      <c r="A65" s="308" t="inlineStr">
        <is>
          <t>2025-10</t>
        </is>
      </c>
      <c r="B65" s="308" t="n">
        <v>334.7450961921</v>
      </c>
      <c r="C65" s="308" t="n">
        <v>676.4647183211</v>
      </c>
    </row>
    <row r="66">
      <c r="A66" s="308" t="inlineStr">
        <is>
          <t>2025-11</t>
        </is>
      </c>
      <c r="B66" s="308" t="n">
        <v>323.1903336786</v>
      </c>
      <c r="C66" s="308" t="n">
        <v>677.7838076613</v>
      </c>
    </row>
    <row r="67">
      <c r="A67" s="308" t="inlineStr">
        <is>
          <t>2025-12</t>
        </is>
      </c>
      <c r="B67" s="308" t="n">
        <v>325.7328912429</v>
      </c>
      <c r="C67" s="308" t="n">
        <v>678.3067456674</v>
      </c>
    </row>
    <row r="68">
      <c r="A68" s="308" t="inlineStr">
        <is>
          <t>2026-01</t>
        </is>
      </c>
      <c r="B68" s="308" t="n">
        <v>283.1254384427</v>
      </c>
      <c r="C68" s="308" t="n">
        <v>688.3034942507001</v>
      </c>
    </row>
    <row r="69">
      <c r="A69" s="308" t="inlineStr">
        <is>
          <t>2026-02</t>
        </is>
      </c>
      <c r="B69" s="308" t="n">
        <v>289.3813729206</v>
      </c>
      <c r="C69" s="308" t="n">
        <v>682.3551801683</v>
      </c>
    </row>
    <row r="70">
      <c r="A70" s="308" t="inlineStr">
        <is>
          <t>2026-03</t>
        </is>
      </c>
      <c r="B70" s="308" t="n">
        <v>269.0713024966</v>
      </c>
      <c r="C70" s="308" t="n">
        <v>648.6864324889</v>
      </c>
    </row>
    <row r="71">
      <c r="A71" s="308" t="inlineStr">
        <is>
          <t>2026-04</t>
        </is>
      </c>
      <c r="B71" s="308" t="n">
        <v>368.4006657635</v>
      </c>
      <c r="C71" s="308" t="n">
        <v>716.8327206883999</v>
      </c>
    </row>
    <row r="72">
      <c r="A72" s="308" t="inlineStr">
        <is>
          <t>2026-05</t>
        </is>
      </c>
      <c r="B72" s="308" t="n">
        <v>378.1754944842</v>
      </c>
      <c r="C72" s="308" t="n">
        <v>754.5565587988</v>
      </c>
    </row>
    <row r="73">
      <c r="A73" s="308" t="inlineStr">
        <is>
          <t>2026-06</t>
        </is>
      </c>
      <c r="B73" s="308" t="n">
        <v>415.63</v>
      </c>
      <c r="C73" s="308" t="n">
        <v>746.77</v>
      </c>
    </row>
    <row r="74">
      <c r="A74" s="308" t="inlineStr">
        <is>
          <t>2026-07</t>
        </is>
      </c>
      <c r="B74" s="308" t="n">
        <v>414.4</v>
      </c>
      <c r="C74" s="308" t="n">
        <v>747.03</v>
      </c>
    </row>
    <row r="75">
      <c r="A75" s="308" t="inlineStr">
        <is>
          <t>2026-08</t>
        </is>
      </c>
      <c r="B75" s="308" t="n">
        <v>405.59</v>
      </c>
      <c r="C75" s="308" t="n">
        <v>772.49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6">
        <f>IF(ISNUMBER(Valuation!$B$15),Valuation!$B$15,Market!$B$37)</f>
        <v/>
      </c>
      <c r="I3" s="456">
        <f>IF(ISNUMBER(Valuation!$B$15),Valuation!$B$15,Market!$B$37)</f>
        <v/>
      </c>
      <c r="J3" s="456">
        <f>IF(ISNUMBER(Valuation!$B$15),Valuation!$B$15,Market!$B$37)</f>
        <v/>
      </c>
      <c r="K3" s="456">
        <f>IF(ISNUMBER(Valuation!$B$15),Valuation!$B$15,Market!$B$37)</f>
        <v/>
      </c>
      <c r="L3" s="456">
        <f>IF(ISNUMBER(Valuation!$B$15),Valuation!$B$15,Market!$B$37)</f>
        <v/>
      </c>
    </row>
    <row r="5">
      <c r="C5" s="456">
        <f>AVERAGE(Metrics!$C$6:$L$6)</f>
        <v/>
      </c>
      <c r="D5" s="456">
        <f>AVERAGE(Metrics!$C$6:$L$6)</f>
        <v/>
      </c>
      <c r="E5" s="456">
        <f>AVERAGE(Metrics!$C$6:$L$6)</f>
        <v/>
      </c>
      <c r="F5" s="456">
        <f>AVERAGE(Metrics!$C$6:$L$6)</f>
        <v/>
      </c>
      <c r="G5" s="456">
        <f>AVERAGE(Metrics!$C$6:$L$6)</f>
        <v/>
      </c>
      <c r="H5" s="456">
        <f>AVERAGE(Metrics!$C$6:$L$6)</f>
        <v/>
      </c>
      <c r="I5" s="456">
        <f>AVERAGE(Metrics!$C$6:$L$6)</f>
        <v/>
      </c>
      <c r="J5" s="456">
        <f>AVERAGE(Metrics!$C$6:$L$6)</f>
        <v/>
      </c>
      <c r="K5" s="456">
        <f>AVERAGE(Metrics!$C$6:$L$6)</f>
        <v/>
      </c>
      <c r="L5" s="456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7">
        <f>AVERAGE(Metrics!$C$181:$L$181)</f>
        <v/>
      </c>
      <c r="D14" s="457">
        <f>AVERAGE(Metrics!$C$181:$L$181)</f>
        <v/>
      </c>
      <c r="E14" s="457">
        <f>AVERAGE(Metrics!$C$181:$L$181)</f>
        <v/>
      </c>
      <c r="F14" s="457">
        <f>AVERAGE(Metrics!$C$181:$L$181)</f>
        <v/>
      </c>
      <c r="G14" s="457">
        <f>AVERAGE(Metrics!$C$181:$L$181)</f>
        <v/>
      </c>
      <c r="H14" s="457">
        <f>AVERAGE(Metrics!$C$181:$L$181)</f>
        <v/>
      </c>
      <c r="I14" s="457">
        <f>AVERAGE(Metrics!$C$181:$L$181)</f>
        <v/>
      </c>
      <c r="J14" s="457">
        <f>AVERAGE(Metrics!$C$181:$L$181)</f>
        <v/>
      </c>
      <c r="K14" s="457">
        <f>AVERAGE(Metrics!$C$181:$L$181)</f>
        <v/>
      </c>
      <c r="L14" s="457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2026-09-24T11:47:45Z</dcterms:modified>
  <cp:lastModifiedBy>Francesco Laconi</cp:lastModifiedBy>
  <cp:revision>16</cp:revision>
</cp:coreProperties>
</file>