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0" fillId="0" borderId="0" pivotButton="0" quotePrefix="0" xfId="0"/>
    <xf numFmtId="0" fontId="49" fillId="19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718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3718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SCCO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3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40" t="inlineStr">
        <is>
          <t>Financial Performance (10-Year)</t>
        </is>
      </c>
      <c r="B120" s="441" t="n"/>
      <c r="C120" s="441" t="n"/>
      <c r="D120" s="441" t="n"/>
      <c r="E120" s="441" t="n"/>
      <c r="F120" s="441" t="n"/>
      <c r="G120" s="441" t="n"/>
      <c r="H120" s="441" t="n"/>
      <c r="I120" s="441" t="n"/>
      <c r="J120" s="441" t="n"/>
      <c r="K120" s="441" t="n"/>
      <c r="L120" s="441" t="n"/>
      <c r="M120" s="441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3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40" t="inlineStr">
        <is>
          <t>Valuation</t>
        </is>
      </c>
      <c r="B279" s="441" t="n"/>
      <c r="C279" s="441" t="n"/>
      <c r="D279" s="441" t="n"/>
      <c r="E279" s="441" t="n"/>
      <c r="F279" s="441" t="n"/>
      <c r="G279" s="441" t="n"/>
      <c r="H279" s="441" t="n"/>
      <c r="I279" s="441" t="n"/>
      <c r="J279" s="441" t="n"/>
      <c r="K279" s="441" t="n"/>
      <c r="L279" s="441" t="n"/>
      <c r="M279" s="441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3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59">
      <c r="A359" s="452" t="inlineStr">
        <is>
          <t>DCF Sensitivity (WACC × Terminal Growth)</t>
        </is>
      </c>
    </row>
    <row r="360">
      <c r="A360" s="502" t="inlineStr">
        <is>
          <t>WACC \ TGR</t>
        </is>
      </c>
      <c r="B360" s="503">
        <f>Valuation!B$148</f>
        <v/>
      </c>
      <c r="C360" s="503">
        <f>Valuation!C$148</f>
        <v/>
      </c>
      <c r="D360" s="503">
        <f>Valuation!D$148</f>
        <v/>
      </c>
      <c r="E360" s="503">
        <f>Valuation!E$148</f>
        <v/>
      </c>
      <c r="F360" s="503">
        <f>Valuation!F$148</f>
        <v/>
      </c>
      <c r="G360" s="503">
        <f>Valuation!G$148</f>
        <v/>
      </c>
      <c r="H360" s="503">
        <f>Valuation!H$148</f>
        <v/>
      </c>
    </row>
    <row r="361">
      <c r="A361" s="503">
        <f>Valuation!$A$149</f>
        <v/>
      </c>
      <c r="B361" s="504">
        <f>Valuation!B$149</f>
        <v/>
      </c>
      <c r="C361" s="504">
        <f>Valuation!C$149</f>
        <v/>
      </c>
      <c r="D361" s="504">
        <f>Valuation!D$149</f>
        <v/>
      </c>
      <c r="E361" s="504">
        <f>Valuation!E$149</f>
        <v/>
      </c>
      <c r="F361" s="504">
        <f>Valuation!F$149</f>
        <v/>
      </c>
      <c r="G361" s="504">
        <f>Valuation!G$149</f>
        <v/>
      </c>
      <c r="H361" s="504">
        <f>Valuation!H$149</f>
        <v/>
      </c>
    </row>
    <row r="362">
      <c r="A362" s="503">
        <f>Valuation!$A$150</f>
        <v/>
      </c>
      <c r="B362" s="504">
        <f>Valuation!B$150</f>
        <v/>
      </c>
      <c r="C362" s="504">
        <f>Valuation!C$150</f>
        <v/>
      </c>
      <c r="D362" s="504">
        <f>Valuation!D$150</f>
        <v/>
      </c>
      <c r="E362" s="504">
        <f>Valuation!E$150</f>
        <v/>
      </c>
      <c r="F362" s="504">
        <f>Valuation!F$150</f>
        <v/>
      </c>
      <c r="G362" s="504">
        <f>Valuation!G$150</f>
        <v/>
      </c>
      <c r="H362" s="504">
        <f>Valuation!H$150</f>
        <v/>
      </c>
    </row>
    <row r="363">
      <c r="A363" s="503">
        <f>Valuation!$A$151</f>
        <v/>
      </c>
      <c r="B363" s="504">
        <f>Valuation!B$151</f>
        <v/>
      </c>
      <c r="C363" s="504">
        <f>Valuation!C$151</f>
        <v/>
      </c>
      <c r="D363" s="504">
        <f>Valuation!D$151</f>
        <v/>
      </c>
      <c r="E363" s="504">
        <f>Valuation!E$151</f>
        <v/>
      </c>
      <c r="F363" s="504">
        <f>Valuation!F$151</f>
        <v/>
      </c>
      <c r="G363" s="504">
        <f>Valuation!G$151</f>
        <v/>
      </c>
      <c r="H363" s="504">
        <f>Valuation!H$151</f>
        <v/>
      </c>
    </row>
    <row r="364">
      <c r="A364" s="503">
        <f>Valuation!$A$152</f>
        <v/>
      </c>
      <c r="B364" s="504">
        <f>Valuation!B$152</f>
        <v/>
      </c>
      <c r="C364" s="504">
        <f>Valuation!C$152</f>
        <v/>
      </c>
      <c r="D364" s="504">
        <f>Valuation!D$152</f>
        <v/>
      </c>
      <c r="E364" s="504">
        <f>Valuation!E$152</f>
        <v/>
      </c>
      <c r="F364" s="504">
        <f>Valuation!F$152</f>
        <v/>
      </c>
      <c r="G364" s="504">
        <f>Valuation!G$152</f>
        <v/>
      </c>
      <c r="H364" s="504">
        <f>Valuation!H$152</f>
        <v/>
      </c>
    </row>
    <row r="365">
      <c r="A365" s="503">
        <f>Valuation!$A$153</f>
        <v/>
      </c>
      <c r="B365" s="504">
        <f>Valuation!B$153</f>
        <v/>
      </c>
      <c r="C365" s="504">
        <f>Valuation!C$153</f>
        <v/>
      </c>
      <c r="D365" s="504">
        <f>Valuation!D$153</f>
        <v/>
      </c>
      <c r="E365" s="504">
        <f>Valuation!E$153</f>
        <v/>
      </c>
      <c r="F365" s="504">
        <f>Valuation!F$153</f>
        <v/>
      </c>
      <c r="G365" s="504">
        <f>Valuation!G$153</f>
        <v/>
      </c>
      <c r="H365" s="504">
        <f>Valuation!H$153</f>
        <v/>
      </c>
    </row>
    <row r="366">
      <c r="A366" s="503">
        <f>Valuation!$A$154</f>
        <v/>
      </c>
      <c r="B366" s="504">
        <f>Valuation!B$154</f>
        <v/>
      </c>
      <c r="C366" s="504">
        <f>Valuation!C$154</f>
        <v/>
      </c>
      <c r="D366" s="504">
        <f>Valuation!D$154</f>
        <v/>
      </c>
      <c r="E366" s="504">
        <f>Valuation!E$154</f>
        <v/>
      </c>
      <c r="F366" s="504">
        <f>Valuation!F$154</f>
        <v/>
      </c>
      <c r="G366" s="504">
        <f>Valuation!G$154</f>
        <v/>
      </c>
      <c r="H366" s="504">
        <f>Valuation!H$154</f>
        <v/>
      </c>
    </row>
    <row r="367">
      <c r="A367" s="503">
        <f>Valuation!$A$155</f>
        <v/>
      </c>
      <c r="B367" s="504">
        <f>Valuation!B$155</f>
        <v/>
      </c>
      <c r="C367" s="504">
        <f>Valuation!C$155</f>
        <v/>
      </c>
      <c r="D367" s="504">
        <f>Valuation!D$155</f>
        <v/>
      </c>
      <c r="E367" s="504">
        <f>Valuation!E$155</f>
        <v/>
      </c>
      <c r="F367" s="504">
        <f>Valuation!F$155</f>
        <v/>
      </c>
      <c r="G367" s="504">
        <f>Valuation!G$155</f>
        <v/>
      </c>
      <c r="H367" s="504">
        <f>Valuation!H$155</f>
        <v/>
      </c>
    </row>
    <row r="368">
      <c r="A368" s="503">
        <f>Valuation!$A$156</f>
        <v/>
      </c>
      <c r="B368" s="504">
        <f>Valuation!B$156</f>
        <v/>
      </c>
      <c r="C368" s="504">
        <f>Valuation!C$156</f>
        <v/>
      </c>
      <c r="D368" s="504">
        <f>Valuation!D$156</f>
        <v/>
      </c>
      <c r="E368" s="504">
        <f>Valuation!E$156</f>
        <v/>
      </c>
      <c r="F368" s="504">
        <f>Valuation!F$156</f>
        <v/>
      </c>
      <c r="G368" s="504">
        <f>Valuation!G$156</f>
        <v/>
      </c>
      <c r="H368" s="504">
        <f>Valuation!H$156</f>
        <v/>
      </c>
    </row>
    <row r="369">
      <c r="A369" s="503">
        <f>Valuation!$A$157</f>
        <v/>
      </c>
      <c r="B369" s="504">
        <f>Valuation!B$157</f>
        <v/>
      </c>
      <c r="C369" s="504">
        <f>Valuation!C$157</f>
        <v/>
      </c>
      <c r="D369" s="504">
        <f>Valuation!D$157</f>
        <v/>
      </c>
      <c r="E369" s="504">
        <f>Valuation!E$157</f>
        <v/>
      </c>
      <c r="F369" s="504">
        <f>Valuation!F$157</f>
        <v/>
      </c>
      <c r="G369" s="504">
        <f>Valuation!G$157</f>
        <v/>
      </c>
      <c r="H369" s="504">
        <f>Valuation!H$157</f>
        <v/>
      </c>
    </row>
    <row r="375">
      <c r="A375" s="453" t="inlineStr">
        <is>
          <t>Quarterly Trend</t>
        </is>
      </c>
      <c r="B375" s="442" t="n"/>
      <c r="C375" s="442" t="n"/>
      <c r="D375" s="442" t="n"/>
      <c r="E375" s="442" t="n"/>
      <c r="F375" s="442" t="n"/>
      <c r="G375" s="442" t="n"/>
      <c r="H375" s="442" t="n"/>
      <c r="I375" s="442" t="n"/>
      <c r="J375" s="442" t="n"/>
      <c r="K375" s="442" t="n"/>
      <c r="L375" s="442" t="n"/>
      <c r="M375" s="442" t="n"/>
    </row>
    <row r="377">
      <c r="A377" s="452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86" t="n"/>
      <c r="C4" s="486" t="n"/>
      <c r="D4" s="486" t="n"/>
      <c r="E4" s="486" t="n"/>
      <c r="F4" s="486" t="n"/>
      <c r="G4" s="486" t="n"/>
      <c r="H4" s="486" t="n"/>
      <c r="I4" s="486" t="n"/>
      <c r="J4" s="486" t="n"/>
      <c r="K4" s="486" t="n"/>
      <c r="L4" s="486" t="n"/>
      <c r="M4" s="486" t="n"/>
    </row>
    <row r="5" ht="18" customHeight="1" s="74">
      <c r="A5" s="297" t="inlineStr">
        <is>
          <t>Analysis Date</t>
        </is>
      </c>
      <c r="B5" s="299" t="inlineStr">
        <is>
          <t>2026-08-11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194.48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834.33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162260.4984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2446.1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164706.5984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20.92814556358878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37.11450381679389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4.145656907815146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0.02131662334335226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0.01878485443336499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86" t="n"/>
      <c r="C23" s="486" t="n"/>
      <c r="D23" s="486" t="n"/>
      <c r="E23" s="486" t="n"/>
      <c r="F23" s="486" t="n"/>
      <c r="G23" s="486" t="n"/>
      <c r="H23" s="486" t="n"/>
      <c r="I23" s="486" t="n"/>
      <c r="J23" s="486" t="n"/>
      <c r="K23" s="486" t="n"/>
      <c r="L23" s="486" t="n"/>
      <c r="M23" s="486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1.137</v>
      </c>
      <c r="C26" s="499" t="inlineStr">
        <is>
          <t>Market-input cost of capital: the APPROVED WACC is Valuation!B15 (11.32%)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0" t="n">
        <v>0.019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01" t="n">
        <v>0.0641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01" t="n">
        <v>0.372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0.0149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86" t="n"/>
      <c r="C39" s="486" t="n"/>
      <c r="D39" s="486" t="n"/>
      <c r="E39" s="486" t="n"/>
      <c r="F39" s="486" t="n"/>
      <c r="G39" s="486" t="n"/>
      <c r="H39" s="486" t="n"/>
      <c r="I39" s="486" t="n"/>
      <c r="J39" s="486" t="n"/>
      <c r="K39" s="486" t="n"/>
      <c r="L39" s="486" t="n"/>
      <c r="M39" s="486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26.12</v>
      </c>
      <c r="C41" s="438" t="n">
        <v>31.94</v>
      </c>
      <c r="D41" s="438" t="n">
        <v>47.45</v>
      </c>
      <c r="E41" s="438" t="n">
        <v>30.77</v>
      </c>
      <c r="F41" s="438" t="n">
        <v>42.48</v>
      </c>
      <c r="G41" s="438" t="n">
        <v>65.12</v>
      </c>
      <c r="H41" s="438" t="n">
        <v>61.71</v>
      </c>
      <c r="I41" s="438" t="n">
        <v>60.39</v>
      </c>
      <c r="J41" s="438" t="n">
        <v>86.06999999999999</v>
      </c>
      <c r="K41" s="438" t="n">
        <v>91.13</v>
      </c>
      <c r="L41" s="438" t="n">
        <v>143.47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86" t="n"/>
      <c r="C44" s="486" t="n"/>
      <c r="D44" s="486" t="n"/>
      <c r="E44" s="486" t="n"/>
      <c r="F44" s="486" t="n"/>
      <c r="G44" s="486" t="n"/>
      <c r="H44" s="486" t="n"/>
      <c r="I44" s="486" t="n"/>
      <c r="J44" s="486" t="n"/>
      <c r="K44" s="486" t="n"/>
      <c r="L44" s="486" t="n"/>
      <c r="M44" s="48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13.4</v>
      </c>
      <c r="C46" s="498" t="n">
        <v>11.3</v>
      </c>
      <c r="D46" s="498" t="n">
        <v>11.9</v>
      </c>
      <c r="E46" s="498" t="n">
        <v>17.5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45.4</v>
      </c>
      <c r="C47" s="498" t="n">
        <v>32.4</v>
      </c>
      <c r="D47" s="498" t="n">
        <v>39.9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1.1</v>
      </c>
      <c r="C48" s="498" t="n">
        <v>-1.3</v>
      </c>
      <c r="D48" s="498" t="n">
        <v>-1.2</v>
      </c>
      <c r="E48" s="498" t="n">
        <v>4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SCCO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Southern Copper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Metals &amp; Mining — Copper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194.48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162260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2026-08-12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5379.8</v>
      </c>
      <c r="D14" s="379" t="n">
        <v>6654.5</v>
      </c>
      <c r="E14" s="379" t="n">
        <v>7096.7</v>
      </c>
      <c r="F14" s="379" t="n">
        <v>7285.6</v>
      </c>
      <c r="G14" s="379" t="n">
        <v>7984.9</v>
      </c>
      <c r="H14" s="379" t="n">
        <v>10934.1</v>
      </c>
      <c r="I14" s="379" t="n">
        <v>10047.9</v>
      </c>
      <c r="J14" s="379" t="n">
        <v>9895.799999999999</v>
      </c>
      <c r="K14" s="379" t="n">
        <v>11433.4</v>
      </c>
      <c r="L14" s="379" t="n">
        <v>13420</v>
      </c>
      <c r="M14" s="308" t="inlineStr">
        <is>
          <t>SCCO 10k 2025.pdf | p.129 | Consolidated Statements of Earnings | Net sales (including sales to related parties, see note 17) | as-printed: 13,420.0</t>
        </is>
      </c>
      <c r="N14" s="380" t="n">
        <v>2599.8</v>
      </c>
      <c r="O14" s="380" t="n">
        <v>3118.3</v>
      </c>
      <c r="P14" s="380" t="n">
        <v>2930.9</v>
      </c>
      <c r="Q14" s="380" t="n">
        <v>2784.4</v>
      </c>
      <c r="R14" s="380" t="n">
        <v>3121.9</v>
      </c>
      <c r="S14" s="380" t="n">
        <v>3051</v>
      </c>
      <c r="T14" s="380" t="n">
        <v>3377.3</v>
      </c>
      <c r="U14" s="380" t="n">
        <v>3869.799999999999</v>
      </c>
      <c r="V14" s="381" t="n">
        <v>4251.4</v>
      </c>
      <c r="W14" s="381" t="n">
        <v>4289</v>
      </c>
      <c r="X14" s="444" t="n"/>
      <c r="Y14" s="444" t="n"/>
    </row>
    <row r="15" ht="15" customHeight="1" s="74">
      <c r="A15" s="17" t="inlineStr">
        <is>
          <t>Cost of Goods Sold</t>
        </is>
      </c>
      <c r="B15" s="382" t="n"/>
      <c r="C15" s="382" t="n">
        <v>3034.1</v>
      </c>
      <c r="D15" s="382" t="n">
        <v>3252.8</v>
      </c>
      <c r="E15" s="382" t="n">
        <v>3409</v>
      </c>
      <c r="F15" s="382" t="n">
        <v>3606.4</v>
      </c>
      <c r="G15" s="382" t="n">
        <v>3929.8</v>
      </c>
      <c r="H15" s="382" t="n">
        <v>3894.4</v>
      </c>
      <c r="I15" s="382" t="n">
        <v>4649.1</v>
      </c>
      <c r="J15" s="382" t="n">
        <v>4687.7</v>
      </c>
      <c r="K15" s="382" t="n">
        <v>4841.4</v>
      </c>
      <c r="L15" s="382" t="n">
        <v>5359.2</v>
      </c>
      <c r="M15" s="308" t="inlineStr">
        <is>
          <t>SCCO 10k 2025.pdf | p.129 | Consolidated Statements of Earnings | Cost of sales (exclusive of depreciation, amortization and depletion shown separately below) | as-printed: 5,359.2</t>
        </is>
      </c>
      <c r="N15" s="383" t="n">
        <v>1157.6</v>
      </c>
      <c r="O15" s="383" t="n">
        <v>1248.9</v>
      </c>
      <c r="P15" s="383" t="n">
        <v>1223.1</v>
      </c>
      <c r="Q15" s="383" t="n">
        <v>1211.8</v>
      </c>
      <c r="R15" s="383" t="n">
        <v>1319.2</v>
      </c>
      <c r="S15" s="383" t="n">
        <v>1211.7</v>
      </c>
      <c r="T15" s="383" t="n">
        <v>1356.8</v>
      </c>
      <c r="U15" s="383" t="n">
        <v>1471.5</v>
      </c>
      <c r="V15" s="384" t="n">
        <v>1498.8</v>
      </c>
      <c r="W15" s="384" t="n">
        <v>1389.5</v>
      </c>
      <c r="X15" s="444" t="n"/>
      <c r="Y15" s="44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45">
        <f>IFERROR(IF(OR(NOT(ISNUMBER(Data!X14)),NOT(ISNUMBER(Data!X15))),"-",Data!X14-Data!X15),"-")</f>
        <v/>
      </c>
      <c r="Y16" s="44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94.3</v>
      </c>
      <c r="D17" s="382" t="n">
        <v>93.09999999999999</v>
      </c>
      <c r="E17" s="382" t="n">
        <v>102.6</v>
      </c>
      <c r="F17" s="382" t="n">
        <v>131.8</v>
      </c>
      <c r="G17" s="382" t="n">
        <v>126.2</v>
      </c>
      <c r="H17" s="382" t="n">
        <v>125.2</v>
      </c>
      <c r="I17" s="382" t="n">
        <v>125</v>
      </c>
      <c r="J17" s="382" t="n">
        <v>127.2</v>
      </c>
      <c r="K17" s="382" t="n">
        <v>130.5</v>
      </c>
      <c r="L17" s="382" t="n">
        <v>137.8</v>
      </c>
      <c r="M17" s="308" t="inlineStr">
        <is>
          <t>SCCO 10k 2025.pdf | p.129 | Consolidated Statements of Earnings | Selling, general and administrative | as-printed: 137.8</t>
        </is>
      </c>
      <c r="N17" s="383" t="n">
        <v>30.8</v>
      </c>
      <c r="O17" s="383" t="n">
        <v>33.9</v>
      </c>
      <c r="P17" s="383" t="n">
        <v>31.2</v>
      </c>
      <c r="Q17" s="383" t="n">
        <v>34.5</v>
      </c>
      <c r="R17" s="383" t="n">
        <v>31.7</v>
      </c>
      <c r="S17" s="383" t="n">
        <v>32.5</v>
      </c>
      <c r="T17" s="383" t="n">
        <v>33.7</v>
      </c>
      <c r="U17" s="383" t="n">
        <v>39.90000000000001</v>
      </c>
      <c r="V17" s="384" t="n">
        <v>35.8</v>
      </c>
      <c r="W17" s="384" t="n">
        <v>35.3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>
        <v>0</v>
      </c>
      <c r="O18" s="380" t="n"/>
      <c r="P18" s="380" t="n"/>
      <c r="Q18" s="380" t="n"/>
      <c r="R18" s="380" t="n"/>
      <c r="S18" s="380" t="n">
        <v>0</v>
      </c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781.5000000000002</v>
      </c>
      <c r="D19" s="71" t="n">
        <v>782.7999999999997</v>
      </c>
      <c r="E19" s="71" t="n">
        <v>806.5</v>
      </c>
      <c r="F19" s="71" t="n">
        <v>926.2000000000003</v>
      </c>
      <c r="G19" s="71" t="n">
        <v>934.3999999999996</v>
      </c>
      <c r="H19" s="71" t="n">
        <v>974.6000000000004</v>
      </c>
      <c r="I19" s="71" t="n">
        <v>962.9999999999991</v>
      </c>
      <c r="J19" s="71" t="n">
        <v>1015.799999999999</v>
      </c>
      <c r="K19" s="71" t="n">
        <v>1037.3</v>
      </c>
      <c r="L19" s="71" t="n">
        <v>1059.1</v>
      </c>
      <c r="N19" s="216" t="n">
        <v>252.5000000000002</v>
      </c>
      <c r="O19" s="216" t="n">
        <v>262.1000000000001</v>
      </c>
      <c r="P19" s="216" t="n">
        <v>257.5000000000002</v>
      </c>
      <c r="Q19" s="216" t="n">
        <v>265.2000000000003</v>
      </c>
      <c r="R19" s="216" t="n">
        <v>267.2</v>
      </c>
      <c r="S19" s="216" t="n">
        <v>252.3</v>
      </c>
      <c r="T19" s="216" t="n">
        <v>251.7000000000003</v>
      </c>
      <c r="U19" s="216" t="n">
        <v>287.8999999999996</v>
      </c>
      <c r="V19" s="256" t="n">
        <v>272.1999999999994</v>
      </c>
      <c r="W19" s="256" t="n">
        <v>276.3000000000002</v>
      </c>
      <c r="X19" s="445" t="n"/>
      <c r="Y19" s="44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647.1</v>
      </c>
      <c r="D21" s="382" t="n">
        <v>671.1</v>
      </c>
      <c r="E21" s="382" t="n">
        <v>674.3</v>
      </c>
      <c r="F21" s="382" t="n">
        <v>764.4</v>
      </c>
      <c r="G21" s="382" t="n">
        <v>775.6</v>
      </c>
      <c r="H21" s="382" t="n">
        <v>806</v>
      </c>
      <c r="I21" s="382" t="n">
        <v>796.3</v>
      </c>
      <c r="J21" s="382" t="n">
        <v>833.6</v>
      </c>
      <c r="K21" s="382" t="n">
        <v>845.9</v>
      </c>
      <c r="L21" s="382" t="n">
        <v>868.4</v>
      </c>
      <c r="M21" s="308" t="inlineStr">
        <is>
          <t>SCCO 10k 2025.pdf | p.129 | Consolidated Statements of Earnings | Depreciation, amortization and depletion | as-printed: 868.4</t>
        </is>
      </c>
      <c r="N21" s="383" t="n">
        <v>209</v>
      </c>
      <c r="O21" s="383" t="n">
        <v>209.6</v>
      </c>
      <c r="P21" s="383" t="n">
        <v>213.1</v>
      </c>
      <c r="Q21" s="383" t="n">
        <v>214.2</v>
      </c>
      <c r="R21" s="383" t="n">
        <v>223.8</v>
      </c>
      <c r="S21" s="383" t="n">
        <v>206.2</v>
      </c>
      <c r="T21" s="383" t="n">
        <v>207.7</v>
      </c>
      <c r="U21" s="383" t="n">
        <v>230.7</v>
      </c>
      <c r="V21" s="384" t="n">
        <v>225.7</v>
      </c>
      <c r="W21" s="384" t="n">
        <v>226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1564.2</v>
      </c>
      <c r="D22" s="70" t="n">
        <v>2618.9</v>
      </c>
      <c r="E22" s="70" t="n">
        <v>2881.2</v>
      </c>
      <c r="F22" s="70" t="n">
        <v>2753</v>
      </c>
      <c r="G22" s="70" t="n">
        <v>3120.7</v>
      </c>
      <c r="H22" s="70" t="n">
        <v>6065.1</v>
      </c>
      <c r="I22" s="70" t="n">
        <v>4435.8</v>
      </c>
      <c r="J22" s="70" t="n">
        <v>4192.3</v>
      </c>
      <c r="K22" s="70" t="n">
        <v>5554.7</v>
      </c>
      <c r="L22" s="70" t="n">
        <v>7001.7</v>
      </c>
      <c r="M22" s="308" t="inlineStr">
        <is>
          <t>SCCO 10k 2025.pdf | p.129 | Consolidated Statements of Earnings | Operating income | as-printed: 7,001.7</t>
        </is>
      </c>
      <c r="N22" s="220" t="n">
        <v>1189.7</v>
      </c>
      <c r="O22" s="220" t="n">
        <v>1607.3</v>
      </c>
      <c r="P22" s="220" t="n">
        <v>1450.3</v>
      </c>
      <c r="Q22" s="220" t="n">
        <v>1307.4</v>
      </c>
      <c r="R22" s="220" t="n">
        <v>1535.5</v>
      </c>
      <c r="S22" s="220" t="n">
        <v>1587</v>
      </c>
      <c r="T22" s="220" t="n">
        <v>1768.8</v>
      </c>
      <c r="U22" s="220" t="n">
        <v>2110.4</v>
      </c>
      <c r="V22" s="258" t="n">
        <v>2480.4</v>
      </c>
      <c r="W22" s="258" t="n">
        <v>2623.2</v>
      </c>
      <c r="X22" s="445" t="n"/>
      <c r="Y22" s="445" t="n"/>
    </row>
    <row r="23" ht="15" customHeight="1" s="74">
      <c r="A23" s="17" t="inlineStr">
        <is>
          <t>Interest Expense</t>
        </is>
      </c>
      <c r="B23" s="382" t="n"/>
      <c r="C23" s="382" t="n">
        <v>360.3</v>
      </c>
      <c r="D23" s="382" t="n">
        <v>357.4</v>
      </c>
      <c r="E23" s="382" t="n">
        <v>360.9</v>
      </c>
      <c r="F23" s="382" t="n">
        <v>372.9</v>
      </c>
      <c r="G23" s="382" t="n">
        <v>393.4</v>
      </c>
      <c r="H23" s="382" t="n">
        <v>387.9</v>
      </c>
      <c r="I23" s="382" t="n">
        <v>387.1</v>
      </c>
      <c r="J23" s="382" t="n">
        <v>376.3</v>
      </c>
      <c r="K23" s="382" t="n">
        <v>376.5</v>
      </c>
      <c r="L23" s="382" t="n">
        <v>416.7</v>
      </c>
      <c r="M23" s="308" t="inlineStr">
        <is>
          <t>SCCO 10k 2025.pdf | p.129 | Consolidated Statements of Earnings | Interest expense | as-printed: (416.7)</t>
        </is>
      </c>
      <c r="N23" s="383" t="n">
        <v>94.2</v>
      </c>
      <c r="O23" s="383" t="n">
        <v>94.09999999999999</v>
      </c>
      <c r="P23" s="383" t="n">
        <v>94.09999999999999</v>
      </c>
      <c r="Q23" s="383" t="n">
        <v>94.19999999999999</v>
      </c>
      <c r="R23" s="383" t="n">
        <v>102.3</v>
      </c>
      <c r="S23" s="383" t="n">
        <v>105.6</v>
      </c>
      <c r="T23" s="383" t="n">
        <v>104.3</v>
      </c>
      <c r="U23" s="383" t="n">
        <v>104.4</v>
      </c>
      <c r="V23" s="384" t="n">
        <v>104.5</v>
      </c>
      <c r="W23" s="384" t="n">
        <v>105.6</v>
      </c>
      <c r="X23" s="444" t="n"/>
      <c r="Y23" s="444" t="n"/>
    </row>
    <row r="24" ht="15" customHeight="1" s="74">
      <c r="A24" s="15" t="inlineStr">
        <is>
          <t>Pre-Tax Income</t>
        </is>
      </c>
      <c r="B24" s="70" t="n"/>
      <c r="C24" s="70" t="n">
        <v>1256</v>
      </c>
      <c r="D24" s="70" t="n">
        <v>2302.7</v>
      </c>
      <c r="E24" s="70" t="n">
        <v>2589.4</v>
      </c>
      <c r="F24" s="70" t="n">
        <v>2426.5</v>
      </c>
      <c r="G24" s="70" t="n">
        <v>2745.8</v>
      </c>
      <c r="H24" s="70" t="n">
        <v>5696.8</v>
      </c>
      <c r="I24" s="70" t="n">
        <v>4247.8</v>
      </c>
      <c r="J24" s="70" t="n">
        <v>3955.8</v>
      </c>
      <c r="K24" s="70" t="n">
        <v>5357.4</v>
      </c>
      <c r="L24" s="70" t="n">
        <v>6784.3</v>
      </c>
      <c r="M24" s="308" t="inlineStr">
        <is>
          <t>SCCO 10k 2025.pdf | p.129 | Consolidated Statements of Earnings | Income before income taxes | as-printed: 6,784.3</t>
        </is>
      </c>
      <c r="N24" s="220" t="n">
        <v>1155.5</v>
      </c>
      <c r="O24" s="220" t="n">
        <v>1530.6</v>
      </c>
      <c r="P24" s="220" t="n">
        <v>1426.7</v>
      </c>
      <c r="Q24" s="220" t="n">
        <v>1244.5</v>
      </c>
      <c r="R24" s="220" t="n">
        <v>1478.5</v>
      </c>
      <c r="S24" s="220" t="n">
        <v>1543.9</v>
      </c>
      <c r="T24" s="220" t="n">
        <v>1724.1</v>
      </c>
      <c r="U24" s="220" t="n">
        <v>2037.7</v>
      </c>
      <c r="V24" s="258" t="n">
        <v>2444.1</v>
      </c>
      <c r="W24" s="258" t="n">
        <v>2599.4</v>
      </c>
      <c r="X24" s="445" t="n"/>
      <c r="Y24" s="445" t="n"/>
    </row>
    <row r="25" ht="15" customHeight="1" s="74">
      <c r="A25" s="17" t="inlineStr">
        <is>
          <t>Tax Expense</t>
        </is>
      </c>
      <c r="B25" s="388" t="n"/>
      <c r="C25" s="388" t="n">
        <v>501.1</v>
      </c>
      <c r="D25" s="388" t="n">
        <v>1593.4</v>
      </c>
      <c r="E25" s="388" t="n">
        <v>1053.5</v>
      </c>
      <c r="F25" s="388" t="n">
        <v>945.3</v>
      </c>
      <c r="G25" s="388" t="n">
        <v>1174.4</v>
      </c>
      <c r="H25" s="388" t="n">
        <v>2299.2</v>
      </c>
      <c r="I25" s="388" t="n">
        <v>1596.1</v>
      </c>
      <c r="J25" s="388" t="n">
        <v>1518.9</v>
      </c>
      <c r="K25" s="388" t="n">
        <v>1975.3</v>
      </c>
      <c r="L25" s="388" t="n">
        <v>2470.1</v>
      </c>
      <c r="M25" s="308" t="inlineStr">
        <is>
          <t>SCCO 10k 2025.pdf | p.143 | Note 7 — Income Taxes | Total provision for income taxes | as-printed: 2,470.1</t>
        </is>
      </c>
      <c r="N25" s="389" t="n">
        <v>423.4</v>
      </c>
      <c r="O25" s="389" t="n">
        <v>578.8</v>
      </c>
      <c r="P25" s="389" t="n">
        <v>526.4</v>
      </c>
      <c r="Q25" s="389" t="n">
        <v>446.7</v>
      </c>
      <c r="R25" s="389" t="n">
        <v>532.8</v>
      </c>
      <c r="S25" s="389" t="n">
        <v>576</v>
      </c>
      <c r="T25" s="389" t="n">
        <v>619.7</v>
      </c>
      <c r="U25" s="389" t="n">
        <v>741.6999999999998</v>
      </c>
      <c r="V25" s="390" t="n">
        <v>891</v>
      </c>
      <c r="W25" s="390" t="n">
        <v>945.3</v>
      </c>
      <c r="X25" s="444" t="n"/>
      <c r="Y25" s="444" t="n"/>
    </row>
    <row r="26" ht="15" customHeight="1" s="74">
      <c r="A26" s="15" t="inlineStr">
        <is>
          <t>Net Income</t>
        </is>
      </c>
      <c r="B26" s="379" t="n"/>
      <c r="C26" s="379" t="n">
        <v>776.5</v>
      </c>
      <c r="D26" s="379" t="n">
        <v>728.5</v>
      </c>
      <c r="E26" s="379" t="n">
        <v>1543</v>
      </c>
      <c r="F26" s="379" t="n">
        <v>1485.8</v>
      </c>
      <c r="G26" s="379" t="n">
        <v>1570.4</v>
      </c>
      <c r="H26" s="379" t="n">
        <v>3397.1</v>
      </c>
      <c r="I26" s="379" t="n">
        <v>2638.5</v>
      </c>
      <c r="J26" s="379" t="n">
        <v>2425.2</v>
      </c>
      <c r="K26" s="379" t="n">
        <v>3376.8</v>
      </c>
      <c r="L26" s="379" t="n">
        <v>4334.9</v>
      </c>
      <c r="M26" s="308" t="inlineStr">
        <is>
          <t>SCCO 10k 2025.pdf | p.129 | Consolidated Statements of Earnings | Net income attributable to SCC | as-printed: 4,334.9</t>
        </is>
      </c>
      <c r="N26" s="380" t="n">
        <v>736</v>
      </c>
      <c r="O26" s="380" t="n">
        <v>950.2</v>
      </c>
      <c r="P26" s="380" t="n">
        <v>896.7</v>
      </c>
      <c r="Q26" s="380" t="n">
        <v>793.9000000000001</v>
      </c>
      <c r="R26" s="380" t="n">
        <v>945.9</v>
      </c>
      <c r="S26" s="380" t="n">
        <v>973.4</v>
      </c>
      <c r="T26" s="380" t="n">
        <v>1107.6</v>
      </c>
      <c r="U26" s="380" t="n">
        <v>1307.9</v>
      </c>
      <c r="V26" s="381" t="n">
        <v>1576.9</v>
      </c>
      <c r="W26" s="381" t="n">
        <v>1670</v>
      </c>
      <c r="X26" s="444" t="n"/>
      <c r="Y26" s="444" t="n"/>
    </row>
    <row r="27" ht="15" customHeight="1" s="74">
      <c r="A27" s="17" t="inlineStr">
        <is>
          <t>Diluted EPS</t>
        </is>
      </c>
      <c r="B27" s="391" t="n"/>
      <c r="C27" s="391" t="n">
        <v>1</v>
      </c>
      <c r="D27" s="391" t="n">
        <v>0.9399999999999999</v>
      </c>
      <c r="E27" s="391" t="n">
        <v>2</v>
      </c>
      <c r="F27" s="391" t="n">
        <v>1.92</v>
      </c>
      <c r="G27" s="391" t="n">
        <v>2.03</v>
      </c>
      <c r="H27" s="391" t="n">
        <v>4.39</v>
      </c>
      <c r="I27" s="391" t="n">
        <v>3.41</v>
      </c>
      <c r="J27" s="391" t="n">
        <v>3.14</v>
      </c>
      <c r="K27" s="391" t="n">
        <v>4.34</v>
      </c>
      <c r="L27" s="391" t="n">
        <v>5.24</v>
      </c>
      <c r="M27" s="308" t="inlineStr">
        <is>
          <t>SCCO 10k 2025.pdf | p.129 | Consolidated Statements of Earnings | Net earnings-basic and diluted | as-printed: 5.24</t>
        </is>
      </c>
      <c r="N27" s="392" t="n">
        <v>0.95</v>
      </c>
      <c r="O27" s="392" t="n">
        <v>1.22</v>
      </c>
      <c r="P27" s="392" t="n">
        <v>1.15</v>
      </c>
      <c r="Q27" s="392" t="n"/>
      <c r="R27" s="392" t="n">
        <v>1.19</v>
      </c>
      <c r="S27" s="392" t="n">
        <v>1.21</v>
      </c>
      <c r="T27" s="392" t="n">
        <v>1.35</v>
      </c>
      <c r="U27" s="392" t="n"/>
      <c r="V27" s="384" t="n">
        <v>1.92</v>
      </c>
      <c r="W27" s="384" t="n">
        <v>2.01</v>
      </c>
      <c r="X27" s="444" t="n"/>
      <c r="Y27" s="444" t="n"/>
    </row>
    <row r="28" ht="15" customHeight="1" s="74">
      <c r="A28" s="15" t="inlineStr">
        <is>
          <t>Diluted Shares Out. (M)</t>
        </is>
      </c>
      <c r="B28" s="393" t="n"/>
      <c r="C28" s="393" t="n">
        <v>773.6</v>
      </c>
      <c r="D28" s="393" t="n">
        <v>773</v>
      </c>
      <c r="E28" s="393" t="n">
        <v>773</v>
      </c>
      <c r="F28" s="393" t="n">
        <v>773.1</v>
      </c>
      <c r="G28" s="393" t="n">
        <v>773.1</v>
      </c>
      <c r="H28" s="393" t="n">
        <v>773.1</v>
      </c>
      <c r="I28" s="393" t="n">
        <v>773.1</v>
      </c>
      <c r="J28" s="393" t="n">
        <v>773.1</v>
      </c>
      <c r="K28" s="393" t="n">
        <v>780.4</v>
      </c>
      <c r="L28" s="393" t="n">
        <v>826.6</v>
      </c>
      <c r="M28" s="308" t="n">
        <v>834.33</v>
      </c>
      <c r="N28" s="394" t="n">
        <v>773.1</v>
      </c>
      <c r="O28" s="394" t="n">
        <v>777.9</v>
      </c>
      <c r="P28" s="394" t="n">
        <v>782.9</v>
      </c>
      <c r="Q28" s="394" t="n"/>
      <c r="R28" s="394" t="n">
        <v>792.5</v>
      </c>
      <c r="S28" s="394" t="n">
        <v>807.8</v>
      </c>
      <c r="T28" s="394" t="n">
        <v>822.7</v>
      </c>
      <c r="U28" s="394" t="n"/>
      <c r="V28" s="381" t="n">
        <v>821.7</v>
      </c>
      <c r="W28" s="381" t="n">
        <v>829.1</v>
      </c>
      <c r="X28" s="444" t="n"/>
      <c r="Y28" s="44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546</v>
      </c>
      <c r="D32" s="379" t="n">
        <v>1004.8</v>
      </c>
      <c r="E32" s="379" t="n">
        <v>844.6</v>
      </c>
      <c r="F32" s="379" t="n">
        <v>1925.1</v>
      </c>
      <c r="G32" s="379" t="n">
        <v>2183.6</v>
      </c>
      <c r="H32" s="379" t="n">
        <v>3002</v>
      </c>
      <c r="I32" s="379" t="n">
        <v>2069.7</v>
      </c>
      <c r="J32" s="379" t="n">
        <v>1151.5</v>
      </c>
      <c r="K32" s="379" t="n">
        <v>3258.1</v>
      </c>
      <c r="L32" s="379" t="n">
        <v>4304.6</v>
      </c>
      <c r="M32" s="308" t="inlineStr">
        <is>
          <t>SCCO 10k 2025.pdf | p.131 | Consolidated Balance Sheets | Cash and cash equivalents | as-printed: 4,304.6</t>
        </is>
      </c>
      <c r="N32" s="380" t="n">
        <v>1252.2</v>
      </c>
      <c r="O32" s="380" t="n">
        <v>1875.3</v>
      </c>
      <c r="P32" s="380" t="n">
        <v>2654.8</v>
      </c>
      <c r="Q32" s="380" t="n">
        <v>3258.1</v>
      </c>
      <c r="R32" s="380" t="n">
        <v>4116.3</v>
      </c>
      <c r="S32" s="380" t="n">
        <v>3334.9</v>
      </c>
      <c r="T32" s="380" t="n">
        <v>3949.6</v>
      </c>
      <c r="U32" s="380" t="n">
        <v>4304.6</v>
      </c>
      <c r="V32" s="381" t="n">
        <v>4915.4</v>
      </c>
      <c r="W32" s="381" t="n">
        <v>5665</v>
      </c>
      <c r="X32" s="444" t="n"/>
      <c r="Y32" s="44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0</v>
      </c>
      <c r="E33" s="382" t="n">
        <v>0</v>
      </c>
      <c r="F33" s="382" t="n">
        <v>399.8</v>
      </c>
      <c r="G33" s="382" t="n">
        <v>0</v>
      </c>
      <c r="H33" s="382" t="n">
        <v>299.7</v>
      </c>
      <c r="I33" s="382" t="n">
        <v>0</v>
      </c>
      <c r="J33" s="382" t="n">
        <v>0</v>
      </c>
      <c r="K33" s="382" t="n">
        <v>499.8</v>
      </c>
      <c r="L33" s="382" t="n">
        <v>0</v>
      </c>
      <c r="M33" s="308" t="inlineStr">
        <is>
          <t>SCCO 10k 2025.pdf | p.131 | Consolidated Balance Sheets | Current portion of long-term debt | as-printed: 0</t>
        </is>
      </c>
      <c r="N33" s="383" t="n">
        <v>0</v>
      </c>
      <c r="O33" s="383" t="n">
        <v>499.5</v>
      </c>
      <c r="P33" s="383" t="n">
        <v>499.6</v>
      </c>
      <c r="Q33" s="383" t="n">
        <v>499.8</v>
      </c>
      <c r="R33" s="383" t="n">
        <v>500</v>
      </c>
      <c r="S33" s="383" t="n">
        <v>0</v>
      </c>
      <c r="T33" s="383" t="n">
        <v>0</v>
      </c>
      <c r="U33" s="383" t="n">
        <v>0</v>
      </c>
      <c r="V33" s="384" t="n">
        <v>0</v>
      </c>
      <c r="W33" s="384" t="n"/>
      <c r="X33" s="444" t="n"/>
      <c r="Y33" s="444" t="n"/>
    </row>
    <row r="34" ht="15" customHeight="1" s="74">
      <c r="A34" s="15" t="inlineStr">
        <is>
          <t>Long-term Debt</t>
        </is>
      </c>
      <c r="B34" s="379" t="n"/>
      <c r="C34" s="379" t="n">
        <v>5954.2</v>
      </c>
      <c r="D34" s="379" t="n">
        <v>5957.1</v>
      </c>
      <c r="E34" s="379" t="n">
        <v>5960.1</v>
      </c>
      <c r="F34" s="379" t="n">
        <v>6541</v>
      </c>
      <c r="G34" s="379" t="n">
        <v>6544.2</v>
      </c>
      <c r="H34" s="379" t="n">
        <v>6247.9</v>
      </c>
      <c r="I34" s="379" t="n">
        <v>6251.2</v>
      </c>
      <c r="J34" s="379" t="n">
        <v>6254.6</v>
      </c>
      <c r="K34" s="379" t="n">
        <v>5758.5</v>
      </c>
      <c r="L34" s="379" t="n">
        <v>6750.7</v>
      </c>
      <c r="M34" s="308" t="inlineStr">
        <is>
          <t>SCCO 10k 2025.pdf | p.131 | Consolidated Balance Sheets | Long-term debt, net of current portion | as-printed: 6,750.7</t>
        </is>
      </c>
      <c r="N34" s="380" t="n">
        <v>6255.5</v>
      </c>
      <c r="O34" s="380" t="n">
        <v>5757</v>
      </c>
      <c r="P34" s="380" t="n">
        <v>5757.8</v>
      </c>
      <c r="Q34" s="380" t="n">
        <v>5758.5</v>
      </c>
      <c r="R34" s="380" t="n">
        <v>6747</v>
      </c>
      <c r="S34" s="380" t="n">
        <v>6748.2</v>
      </c>
      <c r="T34" s="380" t="n">
        <v>6749.4</v>
      </c>
      <c r="U34" s="380" t="n">
        <v>6750.7</v>
      </c>
      <c r="V34" s="381" t="n">
        <v>6751.9</v>
      </c>
      <c r="W34" s="381" t="n">
        <v>7994.4</v>
      </c>
      <c r="X34" s="444" t="n"/>
      <c r="Y34" s="44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45">
        <f>IF(AND(NOT(ISNUMBER(Data!X33)),NOT(ISNUMBER(Data!X34))),"-",Data!X33+Data!X34)</f>
        <v/>
      </c>
      <c r="Y35" s="44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45">
        <f>IFERROR(IF(OR(NOT(ISNUMBER(Data!X35)),NOT(ISNUMBER(Data!X32))),"-",Data!X35-Data!X32),"-")</f>
        <v/>
      </c>
      <c r="Y36" s="44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3170.1</v>
      </c>
      <c r="E37" s="382" t="n">
        <v>3180</v>
      </c>
      <c r="F37" s="382" t="n">
        <v>4184.7</v>
      </c>
      <c r="G37" s="382" t="n">
        <v>4815.2</v>
      </c>
      <c r="H37" s="382" t="n">
        <v>6139.6</v>
      </c>
      <c r="I37" s="382" t="n">
        <v>5187.7</v>
      </c>
      <c r="J37" s="382" t="n">
        <v>4429.5</v>
      </c>
      <c r="K37" s="382" t="n">
        <v>6174.3</v>
      </c>
      <c r="L37" s="382" t="n">
        <v>8352.5</v>
      </c>
      <c r="M37" s="308" t="inlineStr">
        <is>
          <t>SCCO 10k 2025.pdf | p.131 | Consolidated Balance Sheets | Total current assets | as-printed: 8,352.5</t>
        </is>
      </c>
      <c r="N37" s="383" t="n">
        <v>4440.8</v>
      </c>
      <c r="O37" s="383" t="n">
        <v>5333.7</v>
      </c>
      <c r="P37" s="383" t="n">
        <v>5926.4</v>
      </c>
      <c r="Q37" s="383" t="n">
        <v>6174.3</v>
      </c>
      <c r="R37" s="383" t="n">
        <v>7220</v>
      </c>
      <c r="S37" s="383" t="n">
        <v>7002.4</v>
      </c>
      <c r="T37" s="383" t="n">
        <v>7669.6</v>
      </c>
      <c r="U37" s="383" t="n">
        <v>8352.5</v>
      </c>
      <c r="V37" s="384" t="n">
        <v>8717</v>
      </c>
      <c r="W37" s="384" t="n">
        <v>10787.5</v>
      </c>
      <c r="X37" s="444" t="n"/>
      <c r="Y37" s="44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1168.3</v>
      </c>
      <c r="E38" s="379" t="n">
        <v>1216.3</v>
      </c>
      <c r="F38" s="379" t="n">
        <v>1476.5</v>
      </c>
      <c r="G38" s="379" t="n">
        <v>1384.8</v>
      </c>
      <c r="H38" s="379" t="n">
        <v>2250</v>
      </c>
      <c r="I38" s="379" t="n">
        <v>1235.7</v>
      </c>
      <c r="J38" s="379" t="n">
        <v>1388.5</v>
      </c>
      <c r="K38" s="379" t="n">
        <v>2248.1</v>
      </c>
      <c r="L38" s="379" t="n">
        <v>2145.1</v>
      </c>
      <c r="M38" s="308" t="inlineStr">
        <is>
          <t>SCCO 10k 2025.pdf | p.131 | Consolidated Balance Sheets | Total current liabilities | as-printed: 2,145.1</t>
        </is>
      </c>
      <c r="N38" s="380" t="n">
        <v>1340</v>
      </c>
      <c r="O38" s="380" t="n">
        <v>1898.2</v>
      </c>
      <c r="P38" s="380" t="n">
        <v>2139.4</v>
      </c>
      <c r="Q38" s="380" t="n">
        <v>2248.1</v>
      </c>
      <c r="R38" s="380" t="n">
        <v>1944.4</v>
      </c>
      <c r="S38" s="380" t="n">
        <v>1329</v>
      </c>
      <c r="T38" s="380" t="n">
        <v>1698</v>
      </c>
      <c r="U38" s="380" t="n">
        <v>2145.1</v>
      </c>
      <c r="V38" s="381" t="n">
        <v>1992.4</v>
      </c>
      <c r="W38" s="381" t="n">
        <v>2132</v>
      </c>
      <c r="X38" s="444" t="n"/>
      <c r="Y38" s="444" t="n"/>
    </row>
    <row r="39" ht="15" customHeight="1" s="74">
      <c r="A39" s="17" t="inlineStr">
        <is>
          <t>Total Assets</t>
        </is>
      </c>
      <c r="B39" s="382" t="n"/>
      <c r="C39" s="382" t="n">
        <v>13234.3</v>
      </c>
      <c r="D39" s="382" t="n">
        <v>13780.1</v>
      </c>
      <c r="E39" s="382" t="n">
        <v>14484.8</v>
      </c>
      <c r="F39" s="382" t="n">
        <v>16407.4</v>
      </c>
      <c r="G39" s="382" t="n">
        <v>16946.5</v>
      </c>
      <c r="H39" s="382" t="n">
        <v>18297.6</v>
      </c>
      <c r="I39" s="382" t="n">
        <v>17277.4</v>
      </c>
      <c r="J39" s="382" t="n">
        <v>16725.3</v>
      </c>
      <c r="K39" s="382" t="n">
        <v>18713.5</v>
      </c>
      <c r="L39" s="382" t="n">
        <v>21381.4</v>
      </c>
      <c r="M39" s="308" t="inlineStr">
        <is>
          <t>SCCO 10k 2025.pdf | p.131 | Consolidated Balance Sheets | Total assets | as-printed: 21,381.4</t>
        </is>
      </c>
      <c r="N39" s="383" t="n">
        <v>16789.3</v>
      </c>
      <c r="O39" s="383" t="n">
        <v>17777.7</v>
      </c>
      <c r="P39" s="383" t="n">
        <v>18415.5</v>
      </c>
      <c r="Q39" s="383" t="n">
        <v>18713.5</v>
      </c>
      <c r="R39" s="383" t="n">
        <v>19791.2</v>
      </c>
      <c r="S39" s="383" t="n">
        <v>19554.7</v>
      </c>
      <c r="T39" s="383" t="n">
        <v>20331.8</v>
      </c>
      <c r="U39" s="383" t="n">
        <v>21381.4</v>
      </c>
      <c r="V39" s="384" t="n">
        <v>21929.9</v>
      </c>
      <c r="W39" s="384" t="n">
        <v>24127.7</v>
      </c>
      <c r="X39" s="444" t="n"/>
      <c r="Y39" s="444" t="n"/>
    </row>
    <row r="40" ht="15" customHeight="1" s="74">
      <c r="A40" s="15" t="inlineStr">
        <is>
          <t>Total Liabilities</t>
        </is>
      </c>
      <c r="B40" s="388" t="n"/>
      <c r="C40" s="388" t="n">
        <v>7363.4</v>
      </c>
      <c r="D40" s="388" t="n">
        <v>7630.7</v>
      </c>
      <c r="E40" s="388" t="n">
        <v>7871.9</v>
      </c>
      <c r="F40" s="388" t="n">
        <v>9549.200000000001</v>
      </c>
      <c r="G40" s="388" t="n">
        <v>9670.5</v>
      </c>
      <c r="H40" s="388" t="n">
        <v>10089.8</v>
      </c>
      <c r="I40" s="388" t="n">
        <v>9130.5</v>
      </c>
      <c r="J40" s="388" t="n">
        <v>9244.1</v>
      </c>
      <c r="K40" s="388" t="n">
        <v>9475.4</v>
      </c>
      <c r="L40" s="388" t="n">
        <v>10276.5</v>
      </c>
      <c r="M40" s="308" t="inlineStr">
        <is>
          <t>SCCO 10k 2025.pdf | p.131 | Consolidated Balance Sheets | Total liabilities (sum of Total current liabilities + Total non-current liabilities — no consolidated total printed) | as-printed: 10,276.5</t>
        </is>
      </c>
      <c r="N40" s="389" t="n">
        <v>9183.4</v>
      </c>
      <c r="O40" s="389" t="n">
        <v>9217.5</v>
      </c>
      <c r="P40" s="389" t="n">
        <v>9426.1</v>
      </c>
      <c r="Q40" s="389" t="n">
        <v>9475.4</v>
      </c>
      <c r="R40" s="389" t="n">
        <v>10154.5</v>
      </c>
      <c r="S40" s="389" t="n">
        <v>9501.299999999999</v>
      </c>
      <c r="T40" s="389" t="n">
        <v>9814.9</v>
      </c>
      <c r="U40" s="389" t="n">
        <v>10276.5</v>
      </c>
      <c r="V40" s="390" t="n">
        <v>10070.6</v>
      </c>
      <c r="W40" s="390" t="n">
        <v>11419.1</v>
      </c>
      <c r="X40" s="444" t="n"/>
      <c r="Y40" s="444" t="n"/>
    </row>
    <row r="41" ht="15" customHeight="1" s="74">
      <c r="A41" s="17" t="inlineStr">
        <is>
          <t>Shareholders' Equity</t>
        </is>
      </c>
      <c r="B41" s="382" t="n"/>
      <c r="C41" s="382" t="n">
        <v>5832.3</v>
      </c>
      <c r="D41" s="382" t="n">
        <v>6107.7</v>
      </c>
      <c r="E41" s="382" t="n">
        <v>6567.4</v>
      </c>
      <c r="F41" s="382" t="n">
        <v>6810.3</v>
      </c>
      <c r="G41" s="382" t="n">
        <v>7224.8</v>
      </c>
      <c r="H41" s="382" t="n">
        <v>8149.2</v>
      </c>
      <c r="I41" s="382" t="n">
        <v>8084.2</v>
      </c>
      <c r="J41" s="382" t="n">
        <v>7418.1</v>
      </c>
      <c r="K41" s="382" t="n">
        <v>9171.6</v>
      </c>
      <c r="L41" s="382" t="n">
        <v>11038.1</v>
      </c>
      <c r="M41" s="308" t="inlineStr">
        <is>
          <t>SCCO 10k 2025.pdf | p.131 | Consolidated Balance Sheets | Total Southern Copper Corporation stockholders' equity | as-printed: 11,038.1</t>
        </is>
      </c>
      <c r="N41" s="383" t="n">
        <v>7541.7</v>
      </c>
      <c r="O41" s="383" t="n">
        <v>8492.5</v>
      </c>
      <c r="P41" s="383" t="n">
        <v>8921</v>
      </c>
      <c r="Q41" s="383" t="n">
        <v>9171.6</v>
      </c>
      <c r="R41" s="383" t="n">
        <v>9568.299999999999</v>
      </c>
      <c r="S41" s="383" t="n">
        <v>9984.799999999999</v>
      </c>
      <c r="T41" s="383" t="n">
        <v>10449.9</v>
      </c>
      <c r="U41" s="383" t="n">
        <v>11038.1</v>
      </c>
      <c r="V41" s="384" t="n">
        <v>11787.6</v>
      </c>
      <c r="W41" s="384" t="n">
        <v>12632.2</v>
      </c>
      <c r="X41" s="444" t="n"/>
      <c r="Y41" s="444" t="n"/>
    </row>
    <row r="42" ht="15" customHeight="1" s="74">
      <c r="A42" s="15" t="inlineStr">
        <is>
          <t>Minority Interest</t>
        </is>
      </c>
      <c r="B42" s="379" t="n"/>
      <c r="C42" s="379" t="n">
        <v>38.6</v>
      </c>
      <c r="D42" s="379" t="n">
        <v>41.7</v>
      </c>
      <c r="E42" s="379" t="n">
        <v>45.4</v>
      </c>
      <c r="F42" s="379" t="n">
        <v>47.9</v>
      </c>
      <c r="G42" s="379" t="n">
        <v>51.2</v>
      </c>
      <c r="H42" s="379" t="n">
        <v>58.6</v>
      </c>
      <c r="I42" s="379" t="n">
        <v>62.7</v>
      </c>
      <c r="J42" s="379" t="n">
        <v>63.1</v>
      </c>
      <c r="K42" s="379" t="n">
        <v>66.59999999999999</v>
      </c>
      <c r="L42" s="379" t="n">
        <v>66.8</v>
      </c>
      <c r="M42" s="308" t="inlineStr">
        <is>
          <t>SCCO 10k 2025.pdf | p.131 | Consolidated Balance Sheets | Non-controlling interest | as-printed: 66.8</t>
        </is>
      </c>
      <c r="N42" s="380" t="n">
        <v>64.2</v>
      </c>
      <c r="O42" s="380" t="n">
        <v>67.7</v>
      </c>
      <c r="P42" s="380" t="n">
        <v>68.40000000000001</v>
      </c>
      <c r="Q42" s="380" t="n">
        <v>66.59999999999999</v>
      </c>
      <c r="R42" s="380" t="n">
        <v>68.40000000000001</v>
      </c>
      <c r="S42" s="380" t="n">
        <v>68.59999999999999</v>
      </c>
      <c r="T42" s="380" t="n">
        <v>67</v>
      </c>
      <c r="U42" s="380" t="n">
        <v>66.8</v>
      </c>
      <c r="V42" s="381" t="n">
        <v>71.8</v>
      </c>
      <c r="W42" s="381" t="n">
        <v>76.40000000000001</v>
      </c>
      <c r="X42" s="444" t="n"/>
      <c r="Y42" s="44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152.5</v>
      </c>
      <c r="E43" s="382" t="n">
        <v>147.7</v>
      </c>
      <c r="F43" s="382" t="n">
        <v>148.4</v>
      </c>
      <c r="G43" s="382" t="n">
        <v>143</v>
      </c>
      <c r="H43" s="382" t="n">
        <v>138.1</v>
      </c>
      <c r="I43" s="382" t="n">
        <v>134.7</v>
      </c>
      <c r="J43" s="382" t="n">
        <v>130.2</v>
      </c>
      <c r="K43" s="382" t="n">
        <v>124.6</v>
      </c>
      <c r="L43" s="382" t="n">
        <v>122.4</v>
      </c>
      <c r="M43" s="308" t="inlineStr">
        <is>
          <t>SCCO 10k 2025.pdf | p.131 | Consolidated Balance Sheets | Intangible assets, net | as-printed: 122.4</t>
        </is>
      </c>
      <c r="N43" s="383" t="n">
        <v>128.8</v>
      </c>
      <c r="O43" s="383" t="n">
        <v>127.3</v>
      </c>
      <c r="P43" s="383" t="n">
        <v>125.4</v>
      </c>
      <c r="Q43" s="383" t="n">
        <v>124.6</v>
      </c>
      <c r="R43" s="383" t="n">
        <v>122.6</v>
      </c>
      <c r="S43" s="383" t="n">
        <v>121.7</v>
      </c>
      <c r="T43" s="383" t="n">
        <v>120.9</v>
      </c>
      <c r="U43" s="383" t="n">
        <v>122.4</v>
      </c>
      <c r="V43" s="384" t="n">
        <v>122.6</v>
      </c>
      <c r="W43" s="384" t="n"/>
      <c r="X43" s="444" t="n"/>
      <c r="Y43" s="444" t="n"/>
    </row>
    <row r="44" ht="15" customHeight="1" s="74">
      <c r="A44" s="15" t="inlineStr">
        <is>
          <t>PP&amp;E</t>
        </is>
      </c>
      <c r="B44" s="379" t="n"/>
      <c r="C44" s="379" t="n">
        <v>8766.5</v>
      </c>
      <c r="D44" s="379" t="n">
        <v>9099.6</v>
      </c>
      <c r="E44" s="379" t="n">
        <v>9403.799999999999</v>
      </c>
      <c r="F44" s="379" t="n">
        <v>9371</v>
      </c>
      <c r="G44" s="379" t="n">
        <v>9458.700000000001</v>
      </c>
      <c r="H44" s="379" t="n">
        <v>9464.4</v>
      </c>
      <c r="I44" s="379" t="n">
        <v>9596.6</v>
      </c>
      <c r="J44" s="379" t="n">
        <v>9782.9</v>
      </c>
      <c r="K44" s="379" t="n">
        <v>9883.299999999999</v>
      </c>
      <c r="L44" s="379" t="n">
        <v>10272.2</v>
      </c>
      <c r="M44" s="308" t="inlineStr">
        <is>
          <t>SCCO 10k 2025.pdf | p.131 | Consolidated Balance Sheets | Property and mine development, net | as-printed: 10,272.2</t>
        </is>
      </c>
      <c r="N44" s="380" t="n">
        <v>9783.200000000001</v>
      </c>
      <c r="O44" s="380" t="n">
        <v>9871.5</v>
      </c>
      <c r="P44" s="380" t="n">
        <v>9927.1</v>
      </c>
      <c r="Q44" s="380" t="n">
        <v>9883.299999999999</v>
      </c>
      <c r="R44" s="380" t="n">
        <v>9934.6</v>
      </c>
      <c r="S44" s="380" t="n">
        <v>9915</v>
      </c>
      <c r="T44" s="380" t="n">
        <v>10002.1</v>
      </c>
      <c r="U44" s="380" t="n">
        <v>10272.2</v>
      </c>
      <c r="V44" s="381" t="n">
        <v>10468.1</v>
      </c>
      <c r="W44" s="381" t="n">
        <v>10662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591.9</v>
      </c>
      <c r="D45" s="382" t="n">
        <v>890.6</v>
      </c>
      <c r="E45" s="382" t="n">
        <v>822.4</v>
      </c>
      <c r="F45" s="382" t="n">
        <v>832.9</v>
      </c>
      <c r="G45" s="382" t="n">
        <v>1068.9</v>
      </c>
      <c r="H45" s="382" t="n">
        <v>1358.7</v>
      </c>
      <c r="I45" s="382" t="n">
        <v>1394.1</v>
      </c>
      <c r="J45" s="382" t="n">
        <v>1141.1</v>
      </c>
      <c r="K45" s="382" t="n">
        <v>1189.6</v>
      </c>
      <c r="L45" s="382" t="n">
        <v>1951.2</v>
      </c>
      <c r="M45" s="308" t="inlineStr">
        <is>
          <t>SCCO 10k 2025.pdf | p.131 | Consolidated Balance Sheets | Accounts receivable trade | as-printed: 1,951.2</t>
        </is>
      </c>
      <c r="N45" s="383" t="n">
        <v>1293.9</v>
      </c>
      <c r="O45" s="383" t="n">
        <v>1622.3</v>
      </c>
      <c r="P45" s="383" t="n">
        <v>1530.2</v>
      </c>
      <c r="Q45" s="383" t="n">
        <v>1189.6</v>
      </c>
      <c r="R45" s="383" t="n">
        <v>1548.1</v>
      </c>
      <c r="S45" s="383" t="n">
        <v>1557.7</v>
      </c>
      <c r="T45" s="383" t="n">
        <v>1719.4</v>
      </c>
      <c r="U45" s="383" t="n">
        <v>1951.2</v>
      </c>
      <c r="V45" s="384" t="n">
        <v>2016.3</v>
      </c>
      <c r="W45" s="384" t="n">
        <v>1995.7</v>
      </c>
      <c r="X45" s="444" t="n"/>
      <c r="Y45" s="44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659.8</v>
      </c>
      <c r="E46" s="379" t="n">
        <v>673.4</v>
      </c>
      <c r="F46" s="379" t="n">
        <v>598.3</v>
      </c>
      <c r="G46" s="379" t="n">
        <v>594.6</v>
      </c>
      <c r="H46" s="379" t="n">
        <v>591.9</v>
      </c>
      <c r="I46" s="379" t="n">
        <v>657.6</v>
      </c>
      <c r="J46" s="379" t="n">
        <v>652.6</v>
      </c>
      <c r="K46" s="379" t="n">
        <v>615.2</v>
      </c>
      <c r="L46" s="379" t="n">
        <v>861.5</v>
      </c>
      <c r="M46" s="308" t="inlineStr">
        <is>
          <t>SCCO 10k 2025.pdf | p.131 | Consolidated Balance Sheets | Accounts payable (including related parties 2025 - $138.4) | as-printed: 861.5</t>
        </is>
      </c>
      <c r="N46" s="380" t="n">
        <v>748.5</v>
      </c>
      <c r="O46" s="380" t="n">
        <v>647.2</v>
      </c>
      <c r="P46" s="380" t="n">
        <v>609.3</v>
      </c>
      <c r="Q46" s="380" t="n">
        <v>615.2</v>
      </c>
      <c r="R46" s="380" t="n">
        <v>684.4</v>
      </c>
      <c r="S46" s="380" t="n">
        <v>647.2</v>
      </c>
      <c r="T46" s="380" t="n">
        <v>739.2</v>
      </c>
      <c r="U46" s="380" t="n">
        <v>861.5</v>
      </c>
      <c r="V46" s="381" t="n">
        <v>906</v>
      </c>
      <c r="W46" s="381" t="n">
        <v>871.9</v>
      </c>
      <c r="X46" s="444" t="n"/>
      <c r="Y46" s="44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1041.9</v>
      </c>
      <c r="E47" s="382" t="n">
        <v>1032.7</v>
      </c>
      <c r="F47" s="382" t="n">
        <v>1068.5</v>
      </c>
      <c r="G47" s="382" t="n">
        <v>950.2</v>
      </c>
      <c r="H47" s="382" t="n">
        <v>972.9</v>
      </c>
      <c r="I47" s="382" t="n">
        <v>1013.9</v>
      </c>
      <c r="J47" s="382" t="n">
        <v>1016.9</v>
      </c>
      <c r="K47" s="382" t="n">
        <v>1048.9</v>
      </c>
      <c r="L47" s="382" t="n">
        <v>1058.1</v>
      </c>
      <c r="M47" s="308" t="inlineStr">
        <is>
          <t>SCCO 10k 2025.pdf | p.131 | Consolidated Balance Sheets | Inventories | as-printed: 1,058.1</t>
        </is>
      </c>
      <c r="N47" s="383" t="n">
        <v>1014.4</v>
      </c>
      <c r="O47" s="383" t="n">
        <v>1017.2</v>
      </c>
      <c r="P47" s="383" t="n">
        <v>990.5</v>
      </c>
      <c r="Q47" s="383" t="n">
        <v>1048.9</v>
      </c>
      <c r="R47" s="383" t="n">
        <v>966.1</v>
      </c>
      <c r="S47" s="383" t="n">
        <v>1005.2</v>
      </c>
      <c r="T47" s="383" t="n">
        <v>1031.3</v>
      </c>
      <c r="U47" s="383" t="n">
        <v>1058.1</v>
      </c>
      <c r="V47" s="384" t="n">
        <v>959.2</v>
      </c>
      <c r="W47" s="384" t="n">
        <v>1060.9</v>
      </c>
      <c r="X47" s="444" t="n"/>
      <c r="Y47" s="444" t="n"/>
    </row>
    <row r="48" ht="15" customHeight="1" s="74">
      <c r="A48" s="10" t="inlineStr">
        <is>
          <t>Retained Earnings</t>
        </is>
      </c>
      <c r="B48" s="432" t="n"/>
      <c r="C48" s="432" t="n">
        <v>5455.3</v>
      </c>
      <c r="D48" s="432" t="n">
        <v>5726.2</v>
      </c>
      <c r="E48" s="432" t="n">
        <v>6186.9</v>
      </c>
      <c r="F48" s="432" t="n">
        <v>6435.6</v>
      </c>
      <c r="G48" s="432" t="n">
        <v>6846.4</v>
      </c>
      <c r="H48" s="432" t="n">
        <v>7769.7</v>
      </c>
      <c r="I48" s="432" t="n">
        <v>7702.3</v>
      </c>
      <c r="J48" s="432" t="n">
        <v>7033.5</v>
      </c>
      <c r="K48" s="432" t="n">
        <v>6839.6</v>
      </c>
      <c r="L48" s="432" t="n">
        <v>5797.2</v>
      </c>
      <c r="M48" s="308" t="inlineStr">
        <is>
          <t>SCCO 10k 2025.pdf | p.131 | Consolidated Balance Sheets | Retained earnings | as-printed: 5,797.2</t>
        </is>
      </c>
      <c r="N48" s="433" t="n">
        <v>7156.7</v>
      </c>
      <c r="O48" s="433" t="n">
        <v>7180.9</v>
      </c>
      <c r="P48" s="433" t="n">
        <v>7142.8</v>
      </c>
      <c r="Q48" s="433" t="n">
        <v>6839.6</v>
      </c>
      <c r="R48" s="433" t="n">
        <v>6682.8</v>
      </c>
      <c r="S48" s="433" t="n">
        <v>6459.4</v>
      </c>
      <c r="T48" s="433" t="n">
        <v>6116</v>
      </c>
      <c r="U48" s="433" t="n">
        <v>5797.2</v>
      </c>
      <c r="V48" s="433" t="n">
        <v>5292.7</v>
      </c>
      <c r="W48" s="433" t="n">
        <v>4588.1</v>
      </c>
      <c r="X48" s="446" t="n"/>
      <c r="Y48" s="44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923.1</v>
      </c>
      <c r="D51" s="382" t="n">
        <v>1976.6</v>
      </c>
      <c r="E51" s="382" t="n">
        <v>2235.1</v>
      </c>
      <c r="F51" s="382" t="n">
        <v>1911.9</v>
      </c>
      <c r="G51" s="382" t="n">
        <v>2783.6</v>
      </c>
      <c r="H51" s="382" t="n">
        <v>4292.4</v>
      </c>
      <c r="I51" s="382" t="n">
        <v>2802.5</v>
      </c>
      <c r="J51" s="382" t="n">
        <v>3573.1</v>
      </c>
      <c r="K51" s="382" t="n">
        <v>4421.7</v>
      </c>
      <c r="L51" s="382" t="n">
        <v>4752.1</v>
      </c>
      <c r="M51" s="308" t="inlineStr">
        <is>
          <t>SCCO 10k 2025.pdf | p.132 | Consolidated Statements of Cash Flows | Net cash provided by operating activities | as-printed: 4,752.1</t>
        </is>
      </c>
      <c r="N51" s="383" t="n">
        <v>659.7</v>
      </c>
      <c r="O51" s="383" t="n">
        <v>962.1</v>
      </c>
      <c r="P51" s="383" t="n">
        <v>1439.4</v>
      </c>
      <c r="Q51" s="383" t="n">
        <v>1360.5</v>
      </c>
      <c r="R51" s="383" t="n">
        <v>721.4</v>
      </c>
      <c r="S51" s="383" t="n">
        <v>976.8</v>
      </c>
      <c r="T51" s="383" t="n">
        <v>1559.6</v>
      </c>
      <c r="U51" s="383" t="n">
        <v>1494.3</v>
      </c>
      <c r="V51" s="384" t="n">
        <v>1694.5</v>
      </c>
      <c r="W51" s="384" t="n">
        <v>1988.5</v>
      </c>
      <c r="X51" s="444" t="n"/>
      <c r="Y51" s="444" t="n"/>
    </row>
    <row r="52" ht="15" customHeight="1" s="74">
      <c r="A52" s="15" t="inlineStr">
        <is>
          <t>Capital Expenditures</t>
        </is>
      </c>
      <c r="B52" s="379" t="n"/>
      <c r="C52" s="379" t="n">
        <v>1118.5</v>
      </c>
      <c r="D52" s="379" t="n">
        <v>1023.5</v>
      </c>
      <c r="E52" s="379" t="n">
        <v>1121.4</v>
      </c>
      <c r="F52" s="379" t="n">
        <v>707.5</v>
      </c>
      <c r="G52" s="379" t="n">
        <v>592.2</v>
      </c>
      <c r="H52" s="379" t="n">
        <v>892.3</v>
      </c>
      <c r="I52" s="379" t="n">
        <v>948.5</v>
      </c>
      <c r="J52" s="379" t="n">
        <v>1008.6</v>
      </c>
      <c r="K52" s="379" t="n">
        <v>1027.3</v>
      </c>
      <c r="L52" s="379" t="n">
        <v>1325.3</v>
      </c>
      <c r="M52" s="308" t="inlineStr">
        <is>
          <t>SCCO 10k 2025.pdf | p.132 | Consolidated Statements of Cash Flows | Capital expenditures | as-printed: 1,325.3</t>
        </is>
      </c>
      <c r="N52" s="380" t="n">
        <v>213.8</v>
      </c>
      <c r="O52" s="380" t="n">
        <v>331.8</v>
      </c>
      <c r="P52" s="380" t="n">
        <v>246.4</v>
      </c>
      <c r="Q52" s="380" t="n">
        <v>235.3</v>
      </c>
      <c r="R52" s="380" t="n">
        <v>317.8</v>
      </c>
      <c r="S52" s="380" t="n">
        <v>235.7</v>
      </c>
      <c r="T52" s="380" t="n">
        <v>349.2</v>
      </c>
      <c r="U52" s="380" t="n">
        <v>422.6</v>
      </c>
      <c r="V52" s="381" t="n">
        <v>441.9</v>
      </c>
      <c r="W52" s="381" t="n">
        <v>422.8</v>
      </c>
      <c r="X52" s="444" t="n"/>
      <c r="Y52" s="44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45">
        <f>IFERROR(IF(OR(NOT(ISNUMBER(Data!X51)),NOT(ISNUMBER(Data!X52))),"-",Data!X51-ABS(Data!X52)),"-")</f>
        <v/>
      </c>
      <c r="Y53" s="44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0.6</v>
      </c>
      <c r="D54" s="379" t="n">
        <v>0.6</v>
      </c>
      <c r="E54" s="379" t="n">
        <v>0.2</v>
      </c>
      <c r="F54" s="379" t="n"/>
      <c r="G54" s="379" t="n"/>
      <c r="H54" s="379" t="n">
        <v>0.7</v>
      </c>
      <c r="I54" s="379" t="n">
        <v>0.7</v>
      </c>
      <c r="J54" s="379" t="n">
        <v>0.7</v>
      </c>
      <c r="K54" s="379" t="n">
        <v>0.4</v>
      </c>
      <c r="L54" s="379" t="n">
        <v>1.7</v>
      </c>
      <c r="M54" s="308" t="inlineStr">
        <is>
          <t>SCCO 10k 2025.pdf | p.172 | Note 15 — Stockholders' Equity / Stock incentive plan | stock-based compensation expense associated with this plan | as-printed: 1.7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44" t="n"/>
      <c r="Y54" s="444" t="n"/>
    </row>
    <row r="55" ht="15" customHeight="1" s="74">
      <c r="A55" s="17" t="inlineStr">
        <is>
          <t>Dividends Paid</t>
        </is>
      </c>
      <c r="B55" s="382" t="n"/>
      <c r="C55" s="382" t="n">
        <v>139.3</v>
      </c>
      <c r="D55" s="382" t="n">
        <v>456.1</v>
      </c>
      <c r="E55" s="382" t="n">
        <v>1082.3</v>
      </c>
      <c r="F55" s="382" t="n">
        <v>1236.9</v>
      </c>
      <c r="G55" s="382" t="n">
        <v>1159.6</v>
      </c>
      <c r="H55" s="382" t="n">
        <v>2473.8</v>
      </c>
      <c r="I55" s="382" t="n">
        <v>2705.8</v>
      </c>
      <c r="J55" s="382" t="n">
        <v>3092.4</v>
      </c>
      <c r="K55" s="382" t="n">
        <v>1637.2</v>
      </c>
      <c r="L55" s="382" t="n">
        <v>2485.1</v>
      </c>
      <c r="M55" s="308" t="inlineStr">
        <is>
          <t>SCCO 10k 2025.pdf | p.132 | Consolidated Statements of Cash Flows | Cash dividends paid to common stockholders | as-printed: (2,485.1)</t>
        </is>
      </c>
      <c r="N55" s="383" t="n">
        <v>618.5</v>
      </c>
      <c r="O55" s="383" t="n">
        <v>0</v>
      </c>
      <c r="P55" s="383" t="n">
        <v>468.8</v>
      </c>
      <c r="Q55" s="383" t="n">
        <v>549.9</v>
      </c>
      <c r="R55" s="383" t="n">
        <v>553.3</v>
      </c>
      <c r="S55" s="383" t="n">
        <v>557.4</v>
      </c>
      <c r="T55" s="383" t="n">
        <v>643.3</v>
      </c>
      <c r="U55" s="383" t="n">
        <v>731.1</v>
      </c>
      <c r="V55" s="384" t="n">
        <v>819.2</v>
      </c>
      <c r="W55" s="384" t="n">
        <v>826.2</v>
      </c>
      <c r="X55" s="444" t="n"/>
      <c r="Y55" s="444" t="n"/>
    </row>
    <row r="56" ht="15" customHeight="1" s="74">
      <c r="A56" s="15" t="inlineStr">
        <is>
          <t>Share Repurchases</t>
        </is>
      </c>
      <c r="B56" s="379" t="n"/>
      <c r="C56" s="379" t="n">
        <v>71.7</v>
      </c>
      <c r="D56" s="379" t="n"/>
      <c r="E56" s="379" t="n"/>
      <c r="F56" s="379" t="n"/>
      <c r="G56" s="379" t="n"/>
      <c r="H56" s="379" t="n"/>
      <c r="I56" s="379" t="n"/>
      <c r="J56" s="379" t="n"/>
      <c r="K56" s="379" t="n"/>
      <c r="L56" s="379" t="n"/>
      <c r="M56" s="308" t="inlineStr">
        <is>
          <t>SCCO 10k 2018.pdf | p.222 | Consolidated Statements of Cash Flows | Repurchase of common shares | as-printed: (71.7)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44" t="n"/>
      <c r="Y56" s="444" t="n"/>
    </row>
    <row r="57">
      <c r="A57" s="2" t="inlineStr">
        <is>
          <t>Historical Share Price (Period-End)</t>
        </is>
      </c>
      <c r="B57" s="2" t="n">
        <v>26.12</v>
      </c>
      <c r="C57" s="2" t="n">
        <v>31.94</v>
      </c>
      <c r="D57" s="2" t="n">
        <v>47.45</v>
      </c>
      <c r="E57" s="2" t="n">
        <v>30.77</v>
      </c>
      <c r="F57" s="2" t="n">
        <v>42.48</v>
      </c>
      <c r="G57" s="2" t="n">
        <v>65.12</v>
      </c>
      <c r="H57" s="2" t="n">
        <v>61.71</v>
      </c>
      <c r="I57" s="2" t="n">
        <v>60.39</v>
      </c>
      <c r="J57" s="2" t="n">
        <v>86.06999999999999</v>
      </c>
      <c r="K57" s="2" t="n">
        <v>91.13</v>
      </c>
      <c r="L57" s="2" t="n">
        <v>143.47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47" t="n"/>
      <c r="Y57" s="44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Mexican Open-pit</t>
        </is>
      </c>
      <c r="B61" s="425" t="n"/>
      <c r="C61" s="425" t="n">
        <v>3234.3</v>
      </c>
      <c r="D61" s="425" t="n">
        <v>3972.7</v>
      </c>
      <c r="E61" s="425" t="n">
        <v>4075.9</v>
      </c>
      <c r="F61" s="425" t="n">
        <v>3963.9</v>
      </c>
      <c r="G61" s="425" t="n">
        <v>4412.4</v>
      </c>
      <c r="H61" s="425" t="n">
        <v>6109</v>
      </c>
      <c r="I61" s="425" t="n">
        <v>5610.9</v>
      </c>
      <c r="J61" s="425" t="n">
        <v>5562.3</v>
      </c>
      <c r="K61" s="425" t="n">
        <v>6305.1</v>
      </c>
      <c r="L61" s="425" t="n">
        <v>7574.4</v>
      </c>
      <c r="M61" s="261" t="n"/>
      <c r="N61" s="395" t="n">
        <v>1466</v>
      </c>
      <c r="O61" s="395" t="n">
        <v>1738.5</v>
      </c>
      <c r="P61" s="395" t="n">
        <v>1596.7</v>
      </c>
      <c r="Q61" s="395" t="n">
        <v>1503.900000000001</v>
      </c>
      <c r="R61" s="395" t="n">
        <v>1749.4</v>
      </c>
      <c r="S61" s="395" t="n">
        <v>1754.8</v>
      </c>
      <c r="T61" s="395" t="n">
        <v>1905.2</v>
      </c>
      <c r="U61" s="395" t="n">
        <v>2165</v>
      </c>
      <c r="V61" s="395" t="n">
        <v>2432.9</v>
      </c>
      <c r="W61" s="395" t="n">
        <v>2505.5</v>
      </c>
      <c r="X61" s="395" t="n"/>
      <c r="Y61" s="395" t="n"/>
    </row>
    <row r="62">
      <c r="A62" s="263" t="inlineStr">
        <is>
          <t>Peruvian Operations</t>
        </is>
      </c>
      <c r="B62" s="426" t="n"/>
      <c r="C62" s="426" t="n">
        <v>1794.4</v>
      </c>
      <c r="D62" s="426" t="n">
        <v>2244.1</v>
      </c>
      <c r="E62" s="426" t="n">
        <v>2572.2</v>
      </c>
      <c r="F62" s="426" t="n">
        <v>2940.1</v>
      </c>
      <c r="G62" s="426" t="n">
        <v>3153.6</v>
      </c>
      <c r="H62" s="426" t="n">
        <v>4370.8</v>
      </c>
      <c r="I62" s="426" t="n">
        <v>3908.5</v>
      </c>
      <c r="J62" s="426" t="n">
        <v>3854.3</v>
      </c>
      <c r="K62" s="426" t="n">
        <v>4604.6</v>
      </c>
      <c r="L62" s="426" t="n">
        <v>5247.6</v>
      </c>
      <c r="M62" s="261" t="n"/>
      <c r="N62" s="395" t="n">
        <v>1028.7</v>
      </c>
      <c r="O62" s="395" t="n">
        <v>1246.7</v>
      </c>
      <c r="P62" s="395" t="n">
        <v>1189.9</v>
      </c>
      <c r="Q62" s="395" t="n">
        <v>1139.3</v>
      </c>
      <c r="R62" s="395" t="n">
        <v>1266</v>
      </c>
      <c r="S62" s="395" t="n">
        <v>1178.2</v>
      </c>
      <c r="T62" s="395" t="n">
        <v>1301.6</v>
      </c>
      <c r="U62" s="395" t="n">
        <v>1501.800000000001</v>
      </c>
      <c r="V62" s="395" t="n">
        <v>1581.3</v>
      </c>
      <c r="W62" s="395" t="n">
        <v>1584.4</v>
      </c>
      <c r="X62" s="395" t="n"/>
      <c r="Y62" s="395" t="n"/>
    </row>
    <row r="63">
      <c r="A63" s="259" t="inlineStr">
        <is>
          <t>IMMSA Unit</t>
        </is>
      </c>
      <c r="B63" s="425" t="n"/>
      <c r="C63" s="425" t="n"/>
      <c r="D63" s="425" t="n">
        <v>437.7</v>
      </c>
      <c r="E63" s="425" t="n">
        <v>448.6</v>
      </c>
      <c r="F63" s="425" t="n">
        <v>381.6</v>
      </c>
      <c r="G63" s="425" t="n">
        <v>418.9</v>
      </c>
      <c r="H63" s="425" t="n">
        <v>454.3</v>
      </c>
      <c r="I63" s="425" t="n">
        <v>528.5</v>
      </c>
      <c r="J63" s="425" t="n">
        <v>479.2</v>
      </c>
      <c r="K63" s="425" t="n">
        <v>523.6</v>
      </c>
      <c r="L63" s="425" t="n">
        <v>598</v>
      </c>
      <c r="M63" s="261" t="n"/>
      <c r="N63" s="395" t="n">
        <v>105.1</v>
      </c>
      <c r="O63" s="395" t="n">
        <v>133.1</v>
      </c>
      <c r="P63" s="395" t="n">
        <v>144.3</v>
      </c>
      <c r="Q63" s="395" t="n">
        <v>141.1</v>
      </c>
      <c r="R63" s="395" t="n">
        <v>106.5</v>
      </c>
      <c r="S63" s="395" t="n">
        <v>118</v>
      </c>
      <c r="T63" s="395" t="n">
        <v>170.5</v>
      </c>
      <c r="U63" s="395" t="n">
        <v>203</v>
      </c>
      <c r="V63" s="395" t="n">
        <v>237.2</v>
      </c>
      <c r="W63" s="395" t="n">
        <v>199</v>
      </c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Mexican Open-pit</t>
        </is>
      </c>
      <c r="B71" s="425" t="n"/>
      <c r="C71" s="425" t="n">
        <v>1294.1</v>
      </c>
      <c r="D71" s="425" t="n">
        <v>1937</v>
      </c>
      <c r="E71" s="425" t="n">
        <v>2047.2</v>
      </c>
      <c r="F71" s="425" t="n">
        <v>1918.5</v>
      </c>
      <c r="G71" s="425" t="n">
        <v>1981.1</v>
      </c>
      <c r="H71" s="425" t="n">
        <v>3697.8</v>
      </c>
      <c r="I71" s="425" t="n">
        <v>2954.7</v>
      </c>
      <c r="J71" s="425" t="n">
        <v>2774.8</v>
      </c>
      <c r="K71" s="425" t="n">
        <v>3384.1</v>
      </c>
      <c r="L71" s="425" t="n">
        <v>4275.2</v>
      </c>
      <c r="M71" s="261" t="n"/>
      <c r="N71" s="395" t="n">
        <v>751</v>
      </c>
      <c r="O71" s="395" t="n">
        <v>952.4</v>
      </c>
      <c r="P71" s="395" t="n">
        <v>866.2</v>
      </c>
      <c r="Q71" s="395" t="n">
        <v>814.4999999999995</v>
      </c>
      <c r="R71" s="395" t="n">
        <v>965.5</v>
      </c>
      <c r="S71" s="395" t="n">
        <v>988.9</v>
      </c>
      <c r="T71" s="395" t="n">
        <v>1062.8</v>
      </c>
      <c r="U71" s="395" t="n">
        <v>1258</v>
      </c>
      <c r="V71" s="395" t="n">
        <v>1427.5</v>
      </c>
      <c r="W71" s="395" t="n">
        <v>1610.7</v>
      </c>
      <c r="X71" s="395" t="n"/>
      <c r="Y71" s="395" t="n"/>
    </row>
    <row r="72">
      <c r="A72" s="263" t="inlineStr">
        <is>
          <t>Peruvian Operations</t>
        </is>
      </c>
      <c r="B72" s="426" t="n"/>
      <c r="C72" s="426" t="n">
        <v>246.6</v>
      </c>
      <c r="D72" s="426" t="n">
        <v>627.1</v>
      </c>
      <c r="E72" s="426" t="n">
        <v>770.2</v>
      </c>
      <c r="F72" s="426" t="n">
        <v>854.9</v>
      </c>
      <c r="G72" s="426" t="n">
        <v>1098.4</v>
      </c>
      <c r="H72" s="426" t="n">
        <v>2333.2</v>
      </c>
      <c r="I72" s="426" t="n">
        <v>1467.8</v>
      </c>
      <c r="J72" s="426" t="n">
        <v>1473.4</v>
      </c>
      <c r="K72" s="426" t="n">
        <v>2092.5</v>
      </c>
      <c r="L72" s="426" t="n">
        <v>2600.7</v>
      </c>
      <c r="M72" s="261" t="n"/>
      <c r="N72" s="395" t="n">
        <v>457.5</v>
      </c>
      <c r="O72" s="395" t="n">
        <v>620.4</v>
      </c>
      <c r="P72" s="395" t="n">
        <v>549.7</v>
      </c>
      <c r="Q72" s="395" t="n">
        <v>464.8999999999999</v>
      </c>
      <c r="R72" s="395" t="n">
        <v>561.5</v>
      </c>
      <c r="S72" s="395" t="n">
        <v>583.1</v>
      </c>
      <c r="T72" s="395" t="n">
        <v>670.7</v>
      </c>
      <c r="U72" s="395" t="n">
        <v>785.3999999999999</v>
      </c>
      <c r="V72" s="395" t="n">
        <v>923.7</v>
      </c>
      <c r="W72" s="395" t="n">
        <v>935.9</v>
      </c>
      <c r="X72" s="395" t="n"/>
      <c r="Y72" s="395" t="n"/>
    </row>
    <row r="73">
      <c r="A73" s="259" t="inlineStr">
        <is>
          <t>IMMSA Unit</t>
        </is>
      </c>
      <c r="B73" s="425" t="n"/>
      <c r="C73" s="425" t="n"/>
      <c r="D73" s="425" t="n">
        <v>73.8</v>
      </c>
      <c r="E73" s="425" t="n">
        <v>89.3</v>
      </c>
      <c r="F73" s="425" t="n">
        <v>15.3</v>
      </c>
      <c r="G73" s="425" t="n">
        <v>86.3</v>
      </c>
      <c r="H73" s="425" t="n">
        <v>88.8</v>
      </c>
      <c r="I73" s="425" t="n">
        <v>60.6</v>
      </c>
      <c r="J73" s="425" t="n">
        <v>-4.2</v>
      </c>
      <c r="K73" s="425" t="n">
        <v>129.2</v>
      </c>
      <c r="L73" s="425" t="n">
        <v>162.4</v>
      </c>
      <c r="M73" s="261" t="n"/>
      <c r="N73" s="395" t="n">
        <v>-6.8</v>
      </c>
      <c r="O73" s="395" t="n">
        <v>51.1</v>
      </c>
      <c r="P73" s="395" t="n">
        <v>36.6</v>
      </c>
      <c r="Q73" s="395" t="n">
        <v>48.29999999999998</v>
      </c>
      <c r="R73" s="395" t="n">
        <v>18.4</v>
      </c>
      <c r="S73" s="395" t="n">
        <v>17.8</v>
      </c>
      <c r="T73" s="395" t="n">
        <v>46.3</v>
      </c>
      <c r="U73" s="395" t="n">
        <v>79.90000000000001</v>
      </c>
      <c r="V73" s="395" t="n">
        <v>140.8</v>
      </c>
      <c r="W73" s="395" t="n">
        <v>88</v>
      </c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0.019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0.0641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0.372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0.0149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0.05</v>
      </c>
      <c r="D20" s="401" t="n">
        <v>0.045</v>
      </c>
      <c r="E20" s="401" t="n">
        <v>0.04</v>
      </c>
      <c r="F20" s="401" t="n">
        <v>0.035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0.5600000000000001</v>
      </c>
      <c r="C21" s="402" t="n">
        <v>0.55</v>
      </c>
      <c r="D21" s="402" t="n">
        <v>0.54</v>
      </c>
      <c r="E21" s="402" t="n">
        <v>0.53</v>
      </c>
      <c r="F21" s="402" t="n">
        <v>0.53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0.065</v>
      </c>
      <c r="C22" s="401" t="n">
        <v>0.065</v>
      </c>
      <c r="D22" s="401" t="n">
        <v>0.065</v>
      </c>
      <c r="E22" s="401" t="n">
        <v>0.065</v>
      </c>
      <c r="F22" s="401" t="n">
        <v>0.065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0.115</v>
      </c>
      <c r="C23" s="402" t="n">
        <v>0.115</v>
      </c>
      <c r="D23" s="402" t="n">
        <v>0.11</v>
      </c>
      <c r="E23" s="402" t="n">
        <v>0.1</v>
      </c>
      <c r="F23" s="402" t="n">
        <v>0.09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0.08</v>
      </c>
      <c r="C24" s="401" t="n">
        <v>0.08</v>
      </c>
      <c r="D24" s="401" t="n">
        <v>0.08</v>
      </c>
      <c r="E24" s="401" t="n">
        <v>0.08</v>
      </c>
      <c r="F24" s="401" t="n">
        <v>0.08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0.372</v>
      </c>
      <c r="C25" s="402" t="n">
        <v>0.372</v>
      </c>
      <c r="D25" s="402" t="n">
        <v>0.372</v>
      </c>
      <c r="E25" s="402" t="n">
        <v>0.372</v>
      </c>
      <c r="F25" s="402" t="n">
        <v>0.372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 t="n"/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37.1</v>
      </c>
      <c r="C118" s="416" t="n">
        <v>14</v>
      </c>
      <c r="D118" s="335" t="n">
        <v>8.699999999999999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20.9</v>
      </c>
      <c r="C119" s="404" t="n">
        <v>10</v>
      </c>
      <c r="D119" s="334" t="n">
        <v>5.2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23.5</v>
      </c>
      <c r="C120" s="416" t="n">
        <v>11.5</v>
      </c>
      <c r="D120" s="335" t="n">
        <v>5.8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47.4</v>
      </c>
      <c r="C121" s="404" t="n">
        <v>14</v>
      </c>
      <c r="D121" s="334" t="n">
        <v>11.1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0.0211</v>
      </c>
      <c r="C122" s="401" t="n">
        <v>0.06</v>
      </c>
      <c r="D122" s="335" t="n">
        <v>0.0897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194.48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1.0% | 1.5% | 2.0% | 2.5% | 3.0% | 3.5% |
|---|---|---|---|---|---|---|
| 10.3% | 49.5 | 51.6 | 54.0 | 56.8 | 59.9 | 63.4 |
| 10.8% | 46.7 | 48.6 | 50.7 | 53.1 | 55.8 | 58.8 |
| **11.3%** | **44.2** | **45.9** | **47.8** | **49.9** | **52.2** | **54.8** |
| 11.8% | 42.0 | 43.5 | 45.2 | 47.0 | 49.0 | 51.3 |
| 12.3% | 39.9 | 41.3 | 42.8 | 44.4 | 46.2 | 48.2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IFERROR(IF(AND(ISNUMBER(B20),ISNUMBER(B21),ISNUMBER(B26)),(B40/(1+$A149)^1+C40/(1+$A149)^2+D40/(1+$A149)^3+E40/(1+$A149)^4+F40/(1+$A149)^5+(F40*(1+B$148)/($A149-B$148))/(1+$A149)^5-B56-B57+B58)/B60,"-"),"-")</f>
        <v/>
      </c>
      <c r="C149" s="351">
        <f>IFERROR(IF(AND(ISNUMBER(B20),ISNUMBER(B21),ISNUMBER(B26)),(B40/(1+$A149)^1+C40/(1+$A149)^2+D40/(1+$A149)^3+E40/(1+$A149)^4+F40/(1+$A149)^5+(F40*(1+C$148)/($A149-C$148))/(1+$A149)^5-B56-B57+B58)/B60,"-"),"-")</f>
        <v/>
      </c>
      <c r="D149" s="351">
        <f>IFERROR(IF(AND(ISNUMBER(B20),ISNUMBER(B21),ISNUMBER(B26)),(B40/(1+$A149)^1+C40/(1+$A149)^2+D40/(1+$A149)^3+E40/(1+$A149)^4+F40/(1+$A149)^5+(F40*(1+D$148)/($A149-D$148))/(1+$A149)^5-B56-B57+B58)/B60,"-"),"-")</f>
        <v/>
      </c>
      <c r="E149" s="351">
        <f>IFERROR(IF(AND(ISNUMBER(B20),ISNUMBER(B21),ISNUMBER(B26)),(B40/(1+$A149)^1+C40/(1+$A149)^2+D40/(1+$A149)^3+E40/(1+$A149)^4+F40/(1+$A149)^5+(F40*(1+E$148)/($A149-E$148))/(1+$A149)^5-B56-B57+B58)/B60,"-"),"-")</f>
        <v/>
      </c>
      <c r="F149" s="351">
        <f>IFERROR(IF(AND(ISNUMBER(B20),ISNUMBER(B21),ISNUMBER(B26)),(B40/(1+$A149)^1+C40/(1+$A149)^2+D40/(1+$A149)^3+E40/(1+$A149)^4+F40/(1+$A149)^5+(F40*(1+F$148)/($A149-F$148))/(1+$A149)^5-B56-B57+B58)/B60,"-"),"-")</f>
        <v/>
      </c>
      <c r="G149" s="351">
        <f>IFERROR(IF(AND(ISNUMBER(B20),ISNUMBER(B21),ISNUMBER(B26)),(B40/(1+$A149)^1+C40/(1+$A149)^2+D40/(1+$A149)^3+E40/(1+$A149)^4+F40/(1+$A149)^5+(F40*(1+G$148)/($A149-G$148))/(1+$A149)^5-B56-B57+B58)/B60,"-"),"-")</f>
        <v/>
      </c>
      <c r="H149" s="351">
        <f>IFERROR(IF(AND(ISNUMBER(B20),ISNUMBER(B21),ISNUMBER(B26)),(B40/(1+$A149)^1+C40/(1+$A149)^2+D40/(1+$A149)^3+E40/(1+$A149)^4+F40/(1+$A149)^5+(F40*(1+H$148)/($A149-H$148))/(1+$A149)^5-B56-B57+B58)/B60,"-"),"-")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IFERROR(IF(AND(ISNUMBER(B20),ISNUMBER(B21),ISNUMBER(B26)),(B40/(1+$A150)^1+C40/(1+$A150)^2+D40/(1+$A150)^3+E40/(1+$A150)^4+F40/(1+$A150)^5+(F40*(1+B$148)/($A150-B$148))/(1+$A150)^5-B56-B57+B58)/B60,"-"),"-")</f>
        <v/>
      </c>
      <c r="C150" s="350">
        <f>IFERROR(IF(AND(ISNUMBER(B20),ISNUMBER(B21),ISNUMBER(B26)),(B40/(1+$A150)^1+C40/(1+$A150)^2+D40/(1+$A150)^3+E40/(1+$A150)^4+F40/(1+$A150)^5+(F40*(1+C$148)/($A150-C$148))/(1+$A150)^5-B56-B57+B58)/B60,"-"),"-")</f>
        <v/>
      </c>
      <c r="D150" s="350">
        <f>IFERROR(IF(AND(ISNUMBER(B20),ISNUMBER(B21),ISNUMBER(B26)),(B40/(1+$A150)^1+C40/(1+$A150)^2+D40/(1+$A150)^3+E40/(1+$A150)^4+F40/(1+$A150)^5+(F40*(1+D$148)/($A150-D$148))/(1+$A150)^5-B56-B57+B58)/B60,"-"),"-")</f>
        <v/>
      </c>
      <c r="E150" s="350">
        <f>IFERROR(IF(AND(ISNUMBER(B20),ISNUMBER(B21),ISNUMBER(B26)),(B40/(1+$A150)^1+C40/(1+$A150)^2+D40/(1+$A150)^3+E40/(1+$A150)^4+F40/(1+$A150)^5+(F40*(1+E$148)/($A150-E$148))/(1+$A150)^5-B56-B57+B58)/B60,"-"),"-")</f>
        <v/>
      </c>
      <c r="F150" s="350">
        <f>IFERROR(IF(AND(ISNUMBER(B20),ISNUMBER(B21),ISNUMBER(B26)),(B40/(1+$A150)^1+C40/(1+$A150)^2+D40/(1+$A150)^3+E40/(1+$A150)^4+F40/(1+$A150)^5+(F40*(1+F$148)/($A150-F$148))/(1+$A150)^5-B56-B57+B58)/B60,"-"),"-")</f>
        <v/>
      </c>
      <c r="G150" s="350">
        <f>IFERROR(IF(AND(ISNUMBER(B20),ISNUMBER(B21),ISNUMBER(B26)),(B40/(1+$A150)^1+C40/(1+$A150)^2+D40/(1+$A150)^3+E40/(1+$A150)^4+F40/(1+$A150)^5+(F40*(1+G$148)/($A150-G$148))/(1+$A150)^5-B56-B57+B58)/B60,"-"),"-")</f>
        <v/>
      </c>
      <c r="H150" s="350">
        <f>IFERROR(IF(AND(ISNUMBER(B20),ISNUMBER(B21),ISNUMBER(B26)),(B40/(1+$A150)^1+C40/(1+$A150)^2+D40/(1+$A150)^3+E40/(1+$A150)^4+F40/(1+$A150)^5+(F40*(1+H$148)/($A150-H$148))/(1+$A150)^5-B56-B57+B58)/B60,"-"),"-")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IFERROR(IF(AND(ISNUMBER(B20),ISNUMBER(B21),ISNUMBER(B26)),(B40/(1+$A151)^1+C40/(1+$A151)^2+D40/(1+$A151)^3+E40/(1+$A151)^4+F40/(1+$A151)^5+(F40*(1+B$148)/($A151-B$148))/(1+$A151)^5-B56-B57+B58)/B60,"-"),"-")</f>
        <v/>
      </c>
      <c r="C151" s="351">
        <f>IFERROR(IF(AND(ISNUMBER(B20),ISNUMBER(B21),ISNUMBER(B26)),(B40/(1+$A151)^1+C40/(1+$A151)^2+D40/(1+$A151)^3+E40/(1+$A151)^4+F40/(1+$A151)^5+(F40*(1+C$148)/($A151-C$148))/(1+$A151)^5-B56-B57+B58)/B60,"-"),"-")</f>
        <v/>
      </c>
      <c r="D151" s="351">
        <f>IFERROR(IF(AND(ISNUMBER(B20),ISNUMBER(B21),ISNUMBER(B26)),(B40/(1+$A151)^1+C40/(1+$A151)^2+D40/(1+$A151)^3+E40/(1+$A151)^4+F40/(1+$A151)^5+(F40*(1+D$148)/($A151-D$148))/(1+$A151)^5-B56-B57+B58)/B60,"-"),"-")</f>
        <v/>
      </c>
      <c r="E151" s="351">
        <f>IFERROR(IF(AND(ISNUMBER(B20),ISNUMBER(B21),ISNUMBER(B26)),(B40/(1+$A151)^1+C40/(1+$A151)^2+D40/(1+$A151)^3+E40/(1+$A151)^4+F40/(1+$A151)^5+(F40*(1+E$148)/($A151-E$148))/(1+$A151)^5-B56-B57+B58)/B60,"-"),"-")</f>
        <v/>
      </c>
      <c r="F151" s="351">
        <f>IFERROR(IF(AND(ISNUMBER(B20),ISNUMBER(B21),ISNUMBER(B26)),(B40/(1+$A151)^1+C40/(1+$A151)^2+D40/(1+$A151)^3+E40/(1+$A151)^4+F40/(1+$A151)^5+(F40*(1+F$148)/($A151-F$148))/(1+$A151)^5-B56-B57+B58)/B60,"-"),"-")</f>
        <v/>
      </c>
      <c r="G151" s="351">
        <f>IFERROR(IF(AND(ISNUMBER(B20),ISNUMBER(B21),ISNUMBER(B26)),(B40/(1+$A151)^1+C40/(1+$A151)^2+D40/(1+$A151)^3+E40/(1+$A151)^4+F40/(1+$A151)^5+(F40*(1+G$148)/($A151-G$148))/(1+$A151)^5-B56-B57+B58)/B60,"-"),"-")</f>
        <v/>
      </c>
      <c r="H151" s="351">
        <f>IFERROR(IF(AND(ISNUMBER(B20),ISNUMBER(B21),ISNUMBER(B26)),(B40/(1+$A151)^1+C40/(1+$A151)^2+D40/(1+$A151)^3+E40/(1+$A151)^4+F40/(1+$A151)^5+(F40*(1+H$148)/($A151-H$148))/(1+$A151)^5-B56-B57+B58)/B60,"-"),"-")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IFERROR(IF(AND(ISNUMBER(B20),ISNUMBER(B21),ISNUMBER(B26)),(B40/(1+$A152)^1+C40/(1+$A152)^2+D40/(1+$A152)^3+E40/(1+$A152)^4+F40/(1+$A152)^5+(F40*(1+B$148)/($A152-B$148))/(1+$A152)^5-B56-B57+B58)/B60,"-"),"-")</f>
        <v/>
      </c>
      <c r="C152" s="350">
        <f>IFERROR(IF(AND(ISNUMBER(B20),ISNUMBER(B21),ISNUMBER(B26)),(B40/(1+$A152)^1+C40/(1+$A152)^2+D40/(1+$A152)^3+E40/(1+$A152)^4+F40/(1+$A152)^5+(F40*(1+C$148)/($A152-C$148))/(1+$A152)^5-B56-B57+B58)/B60,"-"),"-")</f>
        <v/>
      </c>
      <c r="D152" s="350">
        <f>IFERROR(IF(AND(ISNUMBER(B20),ISNUMBER(B21),ISNUMBER(B26)),(B40/(1+$A152)^1+C40/(1+$A152)^2+D40/(1+$A152)^3+E40/(1+$A152)^4+F40/(1+$A152)^5+(F40*(1+D$148)/($A152-D$148))/(1+$A152)^5-B56-B57+B58)/B60,"-"),"-")</f>
        <v/>
      </c>
      <c r="E152" s="350">
        <f>IFERROR(IF(AND(ISNUMBER(B20),ISNUMBER(B21),ISNUMBER(B26)),(B40/(1+$A152)^1+C40/(1+$A152)^2+D40/(1+$A152)^3+E40/(1+$A152)^4+F40/(1+$A152)^5+(F40*(1+E$148)/($A152-E$148))/(1+$A152)^5-B56-B57+B58)/B60,"-"),"-")</f>
        <v/>
      </c>
      <c r="F152" s="350">
        <f>IFERROR(IF(AND(ISNUMBER(B20),ISNUMBER(B21),ISNUMBER(B26)),(B40/(1+$A152)^1+C40/(1+$A152)^2+D40/(1+$A152)^3+E40/(1+$A152)^4+F40/(1+$A152)^5+(F40*(1+F$148)/($A152-F$148))/(1+$A152)^5-B56-B57+B58)/B60,"-"),"-")</f>
        <v/>
      </c>
      <c r="G152" s="350">
        <f>IFERROR(IF(AND(ISNUMBER(B20),ISNUMBER(B21),ISNUMBER(B26)),(B40/(1+$A152)^1+C40/(1+$A152)^2+D40/(1+$A152)^3+E40/(1+$A152)^4+F40/(1+$A152)^5+(F40*(1+G$148)/($A152-G$148))/(1+$A152)^5-B56-B57+B58)/B60,"-"),"-")</f>
        <v/>
      </c>
      <c r="H152" s="350">
        <f>IFERROR(IF(AND(ISNUMBER(B20),ISNUMBER(B21),ISNUMBER(B26)),(B40/(1+$A152)^1+C40/(1+$A152)^2+D40/(1+$A152)^3+E40/(1+$A152)^4+F40/(1+$A152)^5+(F40*(1+H$148)/($A152-H$148))/(1+$A152)^5-B56-B57+B58)/B60,"-"),"-")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IFERROR(IF(AND(ISNUMBER(B20),ISNUMBER(B21),ISNUMBER(B26)),(B40/(1+$A153)^1+C40/(1+$A153)^2+D40/(1+$A153)^3+E40/(1+$A153)^4+F40/(1+$A153)^5+(F40*(1+B$148)/($A153-B$148))/(1+$A153)^5-B56-B57+B58)/B60,"-"),"-")</f>
        <v/>
      </c>
      <c r="C153" s="351">
        <f>IFERROR(IF(AND(ISNUMBER(B20),ISNUMBER(B21),ISNUMBER(B26)),(B40/(1+$A153)^1+C40/(1+$A153)^2+D40/(1+$A153)^3+E40/(1+$A153)^4+F40/(1+$A153)^5+(F40*(1+C$148)/($A153-C$148))/(1+$A153)^5-B56-B57+B58)/B60,"-"),"-")</f>
        <v/>
      </c>
      <c r="D153" s="351">
        <f>IFERROR(IF(AND(ISNUMBER(B20),ISNUMBER(B21),ISNUMBER(B26)),(B40/(1+$A153)^1+C40/(1+$A153)^2+D40/(1+$A153)^3+E40/(1+$A153)^4+F40/(1+$A153)^5+(F40*(1+D$148)/($A153-D$148))/(1+$A153)^5-B56-B57+B58)/B60,"-"),"-")</f>
        <v/>
      </c>
      <c r="E153" s="366">
        <f>IFERROR(IF(AND(ISNUMBER(B20),ISNUMBER(B21),ISNUMBER(B26)),(B40/(1+$A153)^1+C40/(1+$A153)^2+D40/(1+$A153)^3+E40/(1+$A153)^4+F40/(1+$A153)^5+(F40*(1+E$148)/($A153-E$148))/(1+$A153)^5-B56-B57+B58)/B60,"-"),"-")</f>
        <v/>
      </c>
      <c r="F153" s="351">
        <f>IFERROR(IF(AND(ISNUMBER(B20),ISNUMBER(B21),ISNUMBER(B26)),(B40/(1+$A153)^1+C40/(1+$A153)^2+D40/(1+$A153)^3+E40/(1+$A153)^4+F40/(1+$A153)^5+(F40*(1+F$148)/($A153-F$148))/(1+$A153)^5-B56-B57+B58)/B60,"-"),"-")</f>
        <v/>
      </c>
      <c r="G153" s="351">
        <f>IFERROR(IF(AND(ISNUMBER(B20),ISNUMBER(B21),ISNUMBER(B26)),(B40/(1+$A153)^1+C40/(1+$A153)^2+D40/(1+$A153)^3+E40/(1+$A153)^4+F40/(1+$A153)^5+(F40*(1+G$148)/($A153-G$148))/(1+$A153)^5-B56-B57+B58)/B60,"-"),"-")</f>
        <v/>
      </c>
      <c r="H153" s="351">
        <f>IFERROR(IF(AND(ISNUMBER(B20),ISNUMBER(B21),ISNUMBER(B26)),(B40/(1+$A153)^1+C40/(1+$A153)^2+D40/(1+$A153)^3+E40/(1+$A153)^4+F40/(1+$A153)^5+(F40*(1+H$148)/($A153-H$148))/(1+$A153)^5-B56-B57+B58)/B60,"-"),"-")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IFERROR(IF(AND(ISNUMBER(B20),ISNUMBER(B21),ISNUMBER(B26)),(B40/(1+$A154)^1+C40/(1+$A154)^2+D40/(1+$A154)^3+E40/(1+$A154)^4+F40/(1+$A154)^5+(F40*(1+B$148)/($A154-B$148))/(1+$A154)^5-B56-B57+B58)/B60,"-"),"-")</f>
        <v/>
      </c>
      <c r="C154" s="350">
        <f>IFERROR(IF(AND(ISNUMBER(B20),ISNUMBER(B21),ISNUMBER(B26)),(B40/(1+$A154)^1+C40/(1+$A154)^2+D40/(1+$A154)^3+E40/(1+$A154)^4+F40/(1+$A154)^5+(F40*(1+C$148)/($A154-C$148))/(1+$A154)^5-B56-B57+B58)/B60,"-"),"-")</f>
        <v/>
      </c>
      <c r="D154" s="350">
        <f>IFERROR(IF(AND(ISNUMBER(B20),ISNUMBER(B21),ISNUMBER(B26)),(B40/(1+$A154)^1+C40/(1+$A154)^2+D40/(1+$A154)^3+E40/(1+$A154)^4+F40/(1+$A154)^5+(F40*(1+D$148)/($A154-D$148))/(1+$A154)^5-B56-B57+B58)/B60,"-"),"-")</f>
        <v/>
      </c>
      <c r="E154" s="350">
        <f>IFERROR(IF(AND(ISNUMBER(B20),ISNUMBER(B21),ISNUMBER(B26)),(B40/(1+$A154)^1+C40/(1+$A154)^2+D40/(1+$A154)^3+E40/(1+$A154)^4+F40/(1+$A154)^5+(F40*(1+E$148)/($A154-E$148))/(1+$A154)^5-B56-B57+B58)/B60,"-"),"-")</f>
        <v/>
      </c>
      <c r="F154" s="350">
        <f>IFERROR(IF(AND(ISNUMBER(B20),ISNUMBER(B21),ISNUMBER(B26)),(B40/(1+$A154)^1+C40/(1+$A154)^2+D40/(1+$A154)^3+E40/(1+$A154)^4+F40/(1+$A154)^5+(F40*(1+F$148)/($A154-F$148))/(1+$A154)^5-B56-B57+B58)/B60,"-"),"-")</f>
        <v/>
      </c>
      <c r="G154" s="350">
        <f>IFERROR(IF(AND(ISNUMBER(B20),ISNUMBER(B21),ISNUMBER(B26)),(B40/(1+$A154)^1+C40/(1+$A154)^2+D40/(1+$A154)^3+E40/(1+$A154)^4+F40/(1+$A154)^5+(F40*(1+G$148)/($A154-G$148))/(1+$A154)^5-B56-B57+B58)/B60,"-"),"-")</f>
        <v/>
      </c>
      <c r="H154" s="350">
        <f>IFERROR(IF(AND(ISNUMBER(B20),ISNUMBER(B21),ISNUMBER(B26)),(B40/(1+$A154)^1+C40/(1+$A154)^2+D40/(1+$A154)^3+E40/(1+$A154)^4+F40/(1+$A154)^5+(F40*(1+H$148)/($A154-H$148))/(1+$A154)^5-B56-B57+B58)/B60,"-"),"-")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IFERROR(IF(AND(ISNUMBER(B20),ISNUMBER(B21),ISNUMBER(B26)),(B40/(1+$A155)^1+C40/(1+$A155)^2+D40/(1+$A155)^3+E40/(1+$A155)^4+F40/(1+$A155)^5+(F40*(1+B$148)/($A155-B$148))/(1+$A155)^5-B56-B57+B58)/B60,"-"),"-")</f>
        <v/>
      </c>
      <c r="C155" s="351">
        <f>IFERROR(IF(AND(ISNUMBER(B20),ISNUMBER(B21),ISNUMBER(B26)),(B40/(1+$A155)^1+C40/(1+$A155)^2+D40/(1+$A155)^3+E40/(1+$A155)^4+F40/(1+$A155)^5+(F40*(1+C$148)/($A155-C$148))/(1+$A155)^5-B56-B57+B58)/B60,"-"),"-")</f>
        <v/>
      </c>
      <c r="D155" s="351">
        <f>IFERROR(IF(AND(ISNUMBER(B20),ISNUMBER(B21),ISNUMBER(B26)),(B40/(1+$A155)^1+C40/(1+$A155)^2+D40/(1+$A155)^3+E40/(1+$A155)^4+F40/(1+$A155)^5+(F40*(1+D$148)/($A155-D$148))/(1+$A155)^5-B56-B57+B58)/B60,"-"),"-")</f>
        <v/>
      </c>
      <c r="E155" s="351">
        <f>IFERROR(IF(AND(ISNUMBER(B20),ISNUMBER(B21),ISNUMBER(B26)),(B40/(1+$A155)^1+C40/(1+$A155)^2+D40/(1+$A155)^3+E40/(1+$A155)^4+F40/(1+$A155)^5+(F40*(1+E$148)/($A155-E$148))/(1+$A155)^5-B56-B57+B58)/B60,"-"),"-")</f>
        <v/>
      </c>
      <c r="F155" s="351">
        <f>IFERROR(IF(AND(ISNUMBER(B20),ISNUMBER(B21),ISNUMBER(B26)),(B40/(1+$A155)^1+C40/(1+$A155)^2+D40/(1+$A155)^3+E40/(1+$A155)^4+F40/(1+$A155)^5+(F40*(1+F$148)/($A155-F$148))/(1+$A155)^5-B56-B57+B58)/B60,"-"),"-")</f>
        <v/>
      </c>
      <c r="G155" s="351">
        <f>IFERROR(IF(AND(ISNUMBER(B20),ISNUMBER(B21),ISNUMBER(B26)),(B40/(1+$A155)^1+C40/(1+$A155)^2+D40/(1+$A155)^3+E40/(1+$A155)^4+F40/(1+$A155)^5+(F40*(1+G$148)/($A155-G$148))/(1+$A155)^5-B56-B57+B58)/B60,"-"),"-")</f>
        <v/>
      </c>
      <c r="H155" s="351">
        <f>IFERROR(IF(AND(ISNUMBER(B20),ISNUMBER(B21),ISNUMBER(B26)),(B40/(1+$A155)^1+C40/(1+$A155)^2+D40/(1+$A155)^3+E40/(1+$A155)^4+F40/(1+$A155)^5+(F40*(1+H$148)/($A155-H$148))/(1+$A155)^5-B56-B57+B58)/B60,"-"),"-")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IFERROR(IF(AND(ISNUMBER(B20),ISNUMBER(B21),ISNUMBER(B26)),(B40/(1+$A156)^1+C40/(1+$A156)^2+D40/(1+$A156)^3+E40/(1+$A156)^4+F40/(1+$A156)^5+(F40*(1+B$148)/($A156-B$148))/(1+$A156)^5-B56-B57+B58)/B60,"-"),"-")</f>
        <v/>
      </c>
      <c r="C156" s="350">
        <f>IFERROR(IF(AND(ISNUMBER(B20),ISNUMBER(B21),ISNUMBER(B26)),(B40/(1+$A156)^1+C40/(1+$A156)^2+D40/(1+$A156)^3+E40/(1+$A156)^4+F40/(1+$A156)^5+(F40*(1+C$148)/($A156-C$148))/(1+$A156)^5-B56-B57+B58)/B60,"-"),"-")</f>
        <v/>
      </c>
      <c r="D156" s="350">
        <f>IFERROR(IF(AND(ISNUMBER(B20),ISNUMBER(B21),ISNUMBER(B26)),(B40/(1+$A156)^1+C40/(1+$A156)^2+D40/(1+$A156)^3+E40/(1+$A156)^4+F40/(1+$A156)^5+(F40*(1+D$148)/($A156-D$148))/(1+$A156)^5-B56-B57+B58)/B60,"-"),"-")</f>
        <v/>
      </c>
      <c r="E156" s="350">
        <f>IFERROR(IF(AND(ISNUMBER(B20),ISNUMBER(B21),ISNUMBER(B26)),(B40/(1+$A156)^1+C40/(1+$A156)^2+D40/(1+$A156)^3+E40/(1+$A156)^4+F40/(1+$A156)^5+(F40*(1+E$148)/($A156-E$148))/(1+$A156)^5-B56-B57+B58)/B60,"-"),"-")</f>
        <v/>
      </c>
      <c r="F156" s="350">
        <f>IFERROR(IF(AND(ISNUMBER(B20),ISNUMBER(B21),ISNUMBER(B26)),(B40/(1+$A156)^1+C40/(1+$A156)^2+D40/(1+$A156)^3+E40/(1+$A156)^4+F40/(1+$A156)^5+(F40*(1+F$148)/($A156-F$148))/(1+$A156)^5-B56-B57+B58)/B60,"-"),"-")</f>
        <v/>
      </c>
      <c r="G156" s="350">
        <f>IFERROR(IF(AND(ISNUMBER(B20),ISNUMBER(B21),ISNUMBER(B26)),(B40/(1+$A156)^1+C40/(1+$A156)^2+D40/(1+$A156)^3+E40/(1+$A156)^4+F40/(1+$A156)^5+(F40*(1+G$148)/($A156-G$148))/(1+$A156)^5-B56-B57+B58)/B60,"-"),"-")</f>
        <v/>
      </c>
      <c r="H156" s="350">
        <f>IFERROR(IF(AND(ISNUMBER(B20),ISNUMBER(B21),ISNUMBER(B26)),(B40/(1+$A156)^1+C40/(1+$A156)^2+D40/(1+$A156)^3+E40/(1+$A156)^4+F40/(1+$A156)^5+(F40*(1+H$148)/($A156-H$148))/(1+$A156)^5-B56-B57+B58)/B60,"-"),"-")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IFERROR(IF(AND(ISNUMBER(B20),ISNUMBER(B21),ISNUMBER(B26)),(B40/(1+$A157)^1+C40/(1+$A157)^2+D40/(1+$A157)^3+E40/(1+$A157)^4+F40/(1+$A157)^5+(F40*(1+B$148)/($A157-B$148))/(1+$A157)^5-B56-B57+B58)/B60,"-"),"-")</f>
        <v/>
      </c>
      <c r="C157" s="351">
        <f>IFERROR(IF(AND(ISNUMBER(B20),ISNUMBER(B21),ISNUMBER(B26)),(B40/(1+$A157)^1+C40/(1+$A157)^2+D40/(1+$A157)^3+E40/(1+$A157)^4+F40/(1+$A157)^5+(F40*(1+C$148)/($A157-C$148))/(1+$A157)^5-B56-B57+B58)/B60,"-"),"-")</f>
        <v/>
      </c>
      <c r="D157" s="351">
        <f>IFERROR(IF(AND(ISNUMBER(B20),ISNUMBER(B21),ISNUMBER(B26)),(B40/(1+$A157)^1+C40/(1+$A157)^2+D40/(1+$A157)^3+E40/(1+$A157)^4+F40/(1+$A157)^5+(F40*(1+D$148)/($A157-D$148))/(1+$A157)^5-B56-B57+B58)/B60,"-"),"-")</f>
        <v/>
      </c>
      <c r="E157" s="351">
        <f>IFERROR(IF(AND(ISNUMBER(B20),ISNUMBER(B21),ISNUMBER(B26)),(B40/(1+$A157)^1+C40/(1+$A157)^2+D40/(1+$A157)^3+E40/(1+$A157)^4+F40/(1+$A157)^5+(F40*(1+E$148)/($A157-E$148))/(1+$A157)^5-B56-B57+B58)/B60,"-"),"-")</f>
        <v/>
      </c>
      <c r="F157" s="351">
        <f>IFERROR(IF(AND(ISNUMBER(B20),ISNUMBER(B21),ISNUMBER(B26)),(B40/(1+$A157)^1+C40/(1+$A157)^2+D40/(1+$A157)^3+E40/(1+$A157)^4+F40/(1+$A157)^5+(F40*(1+F$148)/($A157-F$148))/(1+$A157)^5-B56-B57+B58)/B60,"-"),"-")</f>
        <v/>
      </c>
      <c r="G157" s="351">
        <f>IFERROR(IF(AND(ISNUMBER(B20),ISNUMBER(B21),ISNUMBER(B26)),(B40/(1+$A157)^1+C40/(1+$A157)^2+D40/(1+$A157)^3+E40/(1+$A157)^4+F40/(1+$A157)^5+(F40*(1+G$148)/($A157-G$148))/(1+$A157)^5-B56-B57+B58)/B60,"-"),"-")</f>
        <v/>
      </c>
      <c r="H157" s="351">
        <f>IFERROR(IF(AND(ISNUMBER(B20),ISNUMBER(B21),ISNUMBER(B26)),(B40/(1+$A157)^1+C40/(1+$A157)^2+D40/(1+$A157)^3+E40/(1+$A157)^4+F40/(1+$A157)^5+(F40*(1+H$148)/($A157-H$148))/(1+$A157)^5-B56-B57+B58)/B60,"-"),"-")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200.0% | 400.0% | 600.0% | 800.0% | 1000.0% | 1200.0% |
|---|---|---|---|---|---|---|
| 10.3% | 27.5 | 40.4 | 53.3 | 66.3 | 79.2 | 92.1 |
| 10.8% | 27.0 | 39.6 | 52.3 | 64.9 | 77.5 | 90.2 |
| **11.3%** | **26.5** | **38.8** | **51.2** | **63.5** | **75.9** | **88.3** |
| 11.8% | 26.0 | 38.1 | 50.1 | 62.2 | 74.3 | 86.4 |
| 12.3% | 25.5 | 37.3 | 49.1 | 61.0 | 72.8 | 84.6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4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4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45">
        <f>IFERROR(IF(OR(NOT(ISNUMBER(Data!X35)),NOT(ISNUMBER(Data!X41))),"-",Data!X35/Data!X41),"-")</f>
        <v/>
      </c>
      <c r="Y16" s="44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45">
        <f>IFERROR(IF(OR(NOT(ISNUMBER(Data!X37)),NOT(ISNUMBER(Data!X38))),"-",Data!X37/Data!X38),"-")</f>
        <v/>
      </c>
      <c r="Y17" s="44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45">
        <f>IFERROR(IF(OR(NOT(ISNUMBER(Data!X35)),NOT(ISNUMBER(Data!U20)),NOT(ISNUMBER(Data!V20)),NOT(ISNUMBER(Data!W20)),NOT(ISNUMBER(Data!X20))),"-",Data!X35/(Data!U20+Data!V20+Data!W20+Data!X20)),"-")</f>
        <v/>
      </c>
      <c r="Y18" s="44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48" t="n"/>
      <c r="Y20" s="44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49" t="n"/>
      <c r="Y22" s="44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49" t="n"/>
      <c r="Y23" s="44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49" t="n"/>
      <c r="Y24" s="44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49" t="n"/>
      <c r="Y25" s="44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49" t="n"/>
      <c r="Y26" s="44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49" t="n"/>
      <c r="Y27" s="44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45">
        <f>IFERROR(IF(OR(NOT(ISNUMBER(Data!X41)),NOT(ISNUMBER(Data!X28))),"-",Data!X41/Data!X28),"-")</f>
        <v/>
      </c>
      <c r="Y30" s="44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45">
        <f>IFERROR(IF(OR(NOT(ISNUMBER(Data!U53)),NOT(ISNUMBER(Data!V53)),NOT(ISNUMBER(Data!W53)),NOT(ISNUMBER(Data!X53)),NOT(ISNUMBER(Data!X28))),"-",(Data!U53+Data!V53+Data!W53+Data!X53)/Data!X28),"-")</f>
        <v/>
      </c>
      <c r="Y31" s="44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45">
        <f>IFERROR(IF(OR(NOT(ISNUMBER(Data!U14)),NOT(ISNUMBER(Data!V14)),NOT(ISNUMBER(Data!W14)),NOT(ISNUMBER(Data!X14)),NOT(ISNUMBER(Data!X28))),"-",(Data!U14+Data!V14+Data!W14+Data!X14)/Data!X28),"-")</f>
        <v/>
      </c>
      <c r="Y32" s="44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47" t="n"/>
      <c r="Y33" s="44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49" t="n"/>
      <c r="Y36" s="44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49" t="n"/>
      <c r="Y37" s="44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49" t="n"/>
      <c r="Y38" s="44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49" t="n"/>
      <c r="Y39" s="44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49" t="n"/>
      <c r="Y40" s="44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49" t="n"/>
      <c r="Y41" s="44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49" t="n"/>
      <c r="Y42" s="44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49" t="n"/>
      <c r="Y43" s="44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49" t="n"/>
      <c r="Y44" s="44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45">
        <f>IFERROR(IF(OR(NOT(ISNUMBER(Data!X37)),NOT(ISNUMBER(Data!X38))),"-",Data!X37-Data!X38),"-")</f>
        <v/>
      </c>
      <c r="Y48" s="44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45">
        <f>IFERROR(IF(OR(NOT(ISNUMBER(Data!X37)),NOT(ISNUMBER(Data!X47)),NOT(ISNUMBER(Data!X38))),"-",(Data!X37-Data!X47)/Data!X38),"-")</f>
        <v/>
      </c>
      <c r="Y49" s="44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45" t="n"/>
      <c r="Y50" s="44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45">
        <f>IFERROR(IF(OR(NOT(ISNUMBER(Data!X32)),NOT(ISNUMBER(Data!X38))),"-",Data!X32/Data!X38),"-")</f>
        <v/>
      </c>
      <c r="Y51" s="44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45" t="n"/>
      <c r="Y52" s="44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45" t="n"/>
      <c r="Y53" s="44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45" t="n"/>
      <c r="Y54" s="44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49" t="n"/>
      <c r="Y58" s="44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49" t="n"/>
      <c r="Y59" s="44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49" t="n"/>
      <c r="Y60" s="44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49" t="n"/>
      <c r="Y61" s="44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49" t="n"/>
      <c r="Y62" s="44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49" t="n"/>
      <c r="Y63" s="44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49" t="n"/>
      <c r="Y64" s="44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45" t="n"/>
      <c r="Y68" s="44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45" t="n"/>
      <c r="Y69" s="44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45" t="n"/>
      <c r="Y70" s="44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45" t="n"/>
      <c r="Y71" s="44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45">
        <f>IFERROR(IF(OR(NOT(ISNUMBER(Data!U14)),NOT(ISNUMBER(Data!V14)),NOT(ISNUMBER(Data!W14)),NOT(ISNUMBER(Data!X14)),NOT(ISNUMBER(Data!X39))),"-",(Data!U14+Data!V14+Data!W14+Data!X14)/Data!X39),"-")</f>
        <v/>
      </c>
      <c r="Y72" s="44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4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4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45" t="n"/>
      <c r="Y74" s="44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4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4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45" t="n"/>
      <c r="Y77" s="44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45" t="n"/>
      <c r="Y78" s="44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45" t="n"/>
      <c r="Y79" s="44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45">
        <f>IFERROR(IF(OR(NOT(ISNUMBER(Data!X36)),NOT(ISNUMBER(Data!U20)),NOT(ISNUMBER(Data!V20)),NOT(ISNUMBER(Data!W20)),NOT(ISNUMBER(Data!X20))),"-",Data!X36/(Data!U20+Data!V20+Data!W20+Data!X20)),"-")</f>
        <v/>
      </c>
      <c r="Y80" s="44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4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4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49" t="n"/>
      <c r="Y86" s="44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49" t="n"/>
      <c r="Y87" s="44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49" t="n"/>
      <c r="Y88" s="44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49" t="n"/>
      <c r="Y89" s="44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49" t="n"/>
      <c r="Y90" s="44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49" t="n"/>
      <c r="Y91" s="44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4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4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45">
        <f>IFERROR(IF(OR(NOT(ISNUMBER(Data!U27)),NOT(ISNUMBER(Data!V27)),NOT(ISNUMBER(Data!W27)),NOT(ISNUMBER(Data!X27)),NOT(ISNUMBER(Data!$B$8))),"-",(Data!U27+Data!V27+Data!W27+Data!X27)/Data!$B$8),"-")</f>
        <v/>
      </c>
      <c r="Y102" s="44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47" t="n"/>
      <c r="Y103" s="44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45">
        <f>IFERROR(IF(OR(NOT(ISNUMBER(Data!X37)),NOT(ISNUMBER(Data!X38)),NOT(ISNUMBER(Data!X39))),"-",(Data!X37-Data!X38)/Data!X39),"-")</f>
        <v/>
      </c>
      <c r="Y107" s="44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45">
        <f>IFERROR(IF(OR(NOT(ISNUMBER(Data!X48)),NOT(ISNUMBER(Data!X39))),"-",Data!X48/Data!X39),"-")</f>
        <v/>
      </c>
      <c r="Y108" s="44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45">
        <f>IFERROR(IF(OR(NOT(ISNUMBER(Data!X41)),NOT(ISNUMBER(Data!X40))),"-",Data!X41/Data!X40),"-")</f>
        <v/>
      </c>
      <c r="Y110" s="44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45">
        <f>IFERROR(IF(OR(NOT(ISNUMBER(Data!U14)),NOT(ISNUMBER(Data!V14)),NOT(ISNUMBER(Data!W14)),NOT(ISNUMBER(Data!X14)),NOT(ISNUMBER(Data!X39))),"-",(Data!U14+Data!V14+Data!W14+Data!X14)/Data!X39),"-")</f>
        <v/>
      </c>
      <c r="Y111" s="44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4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4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45" t="n"/>
      <c r="Y113" s="445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47" t="n"/>
      <c r="Y114" s="447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45" t="n"/>
      <c r="Y115" s="445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4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4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4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4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45">
        <f>IFERROR(IF(OR(NOT(ISNUMBER(Data!X39)),NOT(ISNUMBER(Data!X41))),"-",Data!X39/Data!X41),"-")</f>
        <v/>
      </c>
      <c r="Y120" s="44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45" t="n"/>
      <c r="Y121" s="44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4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4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4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4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4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4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45" t="n"/>
      <c r="Y126" s="44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51">
        <f>IFERROR(IF(OR(NOT(ISNUMBER(Data!X14)),NOT(ISNUMBER(Data!W14))),"-",(Data!X14-Data!W14)/ABS(Data!W14)),"-")</f>
        <v/>
      </c>
      <c r="Y130" s="45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51">
        <f>IFERROR(IF(OR(NOT(ISNUMBER(Data!X26)),NOT(ISNUMBER(Data!W26))),"-",(Data!X26-Data!W26)/ABS(Data!W26)),"-")</f>
        <v/>
      </c>
      <c r="Y131" s="45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51">
        <f>IFERROR(IF(OR(NOT(ISNUMBER(Data!X27)),NOT(ISNUMBER(Data!W27))),"-",(Data!X27-Data!W27)/ABS(Data!W27)),"-")</f>
        <v/>
      </c>
      <c r="Y132" s="45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51">
        <f>IFERROR(IF(OR(NOT(ISNUMBER(Data!X20)),NOT(ISNUMBER(Data!W20))),"-",(Data!X20-Data!W20)/ABS(Data!W20)),"-")</f>
        <v/>
      </c>
      <c r="Y133" s="45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51">
        <f>IFERROR(IF(OR(NOT(ISNUMBER(Data!X53)),NOT(ISNUMBER(Data!W53))),"-",(Data!X53-Data!W53)/ABS(Data!W53)),"-")</f>
        <v/>
      </c>
      <c r="Y134" s="45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51">
        <f>IFERROR(IF(OR(NOT(ISNUMBER(Data!X14)),NOT(ISNUMBER(Data!T14))),"-",(Data!X14-Data!T14)/ABS(Data!T14)),"-")</f>
        <v/>
      </c>
      <c r="Y137" s="45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51">
        <f>IFERROR(IF(OR(NOT(ISNUMBER(Data!X26)),NOT(ISNUMBER(Data!T26))),"-",(Data!X26-Data!T26)/ABS(Data!T26)),"-")</f>
        <v/>
      </c>
      <c r="Y138" s="45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51">
        <f>IFERROR(IF(OR(NOT(ISNUMBER(Data!X27)),NOT(ISNUMBER(Data!T27))),"-",(Data!X27-Data!T27)/ABS(Data!T27)),"-")</f>
        <v/>
      </c>
      <c r="Y139" s="45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51">
        <f>IFERROR(IF(OR(NOT(ISNUMBER(Data!X20)),NOT(ISNUMBER(Data!T20))),"-",(Data!X20-Data!T20)/ABS(Data!T20)),"-")</f>
        <v/>
      </c>
      <c r="Y140" s="45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51">
        <f>IFERROR(IF(OR(NOT(ISNUMBER(Data!X53)),NOT(ISNUMBER(Data!T53))),"-",(Data!X53-Data!T53)/ABS(Data!T53)),"-")</f>
        <v/>
      </c>
      <c r="Y141" s="45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51">
        <f>IFERROR(IF(OR(NOT(ISNUMBER(Data!X16)),NOT(ISNUMBER(Data!X14))),"-",Data!X16/Data!X14),"-")</f>
        <v/>
      </c>
      <c r="Y144" s="45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51">
        <f>IFERROR(IF(OR(NOT(ISNUMBER(Data!X20)),NOT(ISNUMBER(Data!X14))),"-",Data!X20/Data!X14),"-")</f>
        <v/>
      </c>
      <c r="Y145" s="45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51">
        <f>IFERROR(IF(OR(NOT(ISNUMBER(Data!X22)),NOT(ISNUMBER(Data!X14))),"-",Data!X22/Data!X14),"-")</f>
        <v/>
      </c>
      <c r="Y146" s="45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51">
        <f>IFERROR(IF(OR(NOT(ISNUMBER(Data!X26)),NOT(ISNUMBER(Data!X14))),"-",Data!X26/Data!X14),"-")</f>
        <v/>
      </c>
      <c r="Y147" s="45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51">
        <f>IFERROR(IF(OR(NOT(ISNUMBER(Data!X53)),NOT(ISNUMBER(Data!X14))),"-",Data!X53/Data!X14),"-")</f>
        <v/>
      </c>
      <c r="Y148" s="45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58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Freeport-McMoRan Inc.</t>
        </is>
      </c>
      <c r="C2" s="279" t="inlineStr">
        <is>
          <t>Teck Resources Limited</t>
        </is>
      </c>
      <c r="D2" s="279" t="inlineStr">
        <is>
          <t>Antofagasta plc</t>
        </is>
      </c>
      <c r="E2" s="279" t="inlineStr">
        <is>
          <t>First Quantum Minerals Ltd.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FCX</t>
        </is>
      </c>
      <c r="C3" s="425" t="inlineStr">
        <is>
          <t>TECK</t>
        </is>
      </c>
      <c r="D3" s="425" t="inlineStr">
        <is>
          <t>ANTO</t>
        </is>
      </c>
      <c r="E3" s="425" t="inlineStr">
        <is>
          <t>FM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inlineStr">
        <is>
          <t>IFRS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40-F</t>
        </is>
      </c>
      <c r="D6" s="426" t="inlineStr">
        <is>
          <t>FY2025 Results (IFRS)</t>
        </is>
      </c>
      <c r="E6" s="426" t="inlineStr">
        <is>
          <t>Annual Report (IFRS)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25915</v>
      </c>
      <c r="C10" s="427" t="n">
        <v>7697.7</v>
      </c>
      <c r="D10" s="427" t="n">
        <v>8620.299999999999</v>
      </c>
      <c r="E10" s="427" t="n">
        <v>5237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25.2</v>
      </c>
      <c r="C11" s="428" t="n">
        <v>20.9</v>
      </c>
      <c r="D11" s="428" t="n">
        <v>39.1</v>
      </c>
      <c r="E11" s="428" t="n">
        <v>18.4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33.8</v>
      </c>
      <c r="C12" s="429" t="n">
        <v>37.2</v>
      </c>
      <c r="D12" s="429" t="n">
        <v>58.2</v>
      </c>
      <c r="E12" s="429" t="n">
        <v>32.2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8.5</v>
      </c>
      <c r="C13" s="428" t="n">
        <v>13</v>
      </c>
      <c r="D13" s="428" t="n">
        <v>15.4</v>
      </c>
      <c r="E13" s="428" t="n">
        <v>-0.5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28.2</v>
      </c>
      <c r="C14" s="429" t="n">
        <v>24.7</v>
      </c>
      <c r="D14" s="429" t="n"/>
      <c r="E14" s="429" t="n">
        <v>27.8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4.3</v>
      </c>
      <c r="C15" s="428" t="n">
        <v>-5.4</v>
      </c>
      <c r="D15" s="428" t="n">
        <v>-7.1</v>
      </c>
      <c r="E15" s="428" t="n">
        <v>18.1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11.7</v>
      </c>
      <c r="C17" s="429" t="n">
        <v>5.8</v>
      </c>
      <c r="D17" s="429" t="n">
        <v>12.9</v>
      </c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11.7</v>
      </c>
      <c r="C18" s="428" t="n">
        <v>5.6</v>
      </c>
      <c r="D18" s="428" t="n">
        <v>12.8</v>
      </c>
      <c r="E18" s="428" t="n">
        <v>-0.3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7.1</v>
      </c>
      <c r="C19" s="429" t="n">
        <v>2.4</v>
      </c>
      <c r="D19" s="429" t="n">
        <v>7.8</v>
      </c>
      <c r="E19" s="429" t="n">
        <v>-0.3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0.45</v>
      </c>
      <c r="C20" s="430" t="n">
        <v>0.24</v>
      </c>
      <c r="D20" s="430" t="n">
        <v>0.33</v>
      </c>
      <c r="E20" s="430" t="n">
        <v>0.21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0.6</v>
      </c>
      <c r="C22" s="431" t="n">
        <v>-0.3</v>
      </c>
      <c r="D22" s="431" t="n">
        <v>0.5</v>
      </c>
      <c r="E22" s="431" t="n">
        <v>3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0.3</v>
      </c>
      <c r="C23" s="430" t="n">
        <v>0.15</v>
      </c>
      <c r="D23" s="430" t="n">
        <v>0.53</v>
      </c>
      <c r="E23" s="430" t="n">
        <v>0.51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17.7</v>
      </c>
      <c r="C24" s="429" t="n">
        <v>2.5</v>
      </c>
      <c r="D24" s="429" t="n">
        <v>9.9</v>
      </c>
      <c r="E24" s="429" t="n">
        <v>1.3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2.29</v>
      </c>
      <c r="C25" s="430" t="n">
        <v>2.54</v>
      </c>
      <c r="D25" s="430" t="n">
        <v>2.9</v>
      </c>
      <c r="E25" s="430" t="n">
        <v>1.42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13.4</v>
      </c>
      <c r="C27" s="429" t="n">
        <v>11.3</v>
      </c>
      <c r="D27" s="429" t="n">
        <v>11.9</v>
      </c>
      <c r="E27" s="429" t="n">
        <v>17.5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45.4</v>
      </c>
      <c r="C28" s="428" t="n">
        <v>32.4</v>
      </c>
      <c r="D28" s="428" t="n">
        <v>39.9</v>
      </c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1.1</v>
      </c>
      <c r="C29" s="429" t="n">
        <v>-1.3</v>
      </c>
      <c r="D29" s="429" t="n">
        <v>-1.2</v>
      </c>
      <c r="E29" s="429" t="n">
        <v>4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13.8</v>
      </c>
      <c r="C31" s="428" t="n">
        <v>87</v>
      </c>
      <c r="D31" s="428" t="n">
        <v>62.2</v>
      </c>
      <c r="E31" s="428" t="n">
        <v>102.5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146.9</v>
      </c>
      <c r="C32" s="429" t="n">
        <v>123.8</v>
      </c>
      <c r="D32" s="429" t="n">
        <v>52.5</v>
      </c>
      <c r="E32" s="429" t="n">
        <v>148.5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89.5</v>
      </c>
      <c r="C33" s="428" t="n">
        <v>153.4</v>
      </c>
      <c r="D33" s="428" t="n">
        <v>97.7</v>
      </c>
      <c r="E33" s="428" t="n">
        <v>57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71.2</v>
      </c>
      <c r="C34" s="429" t="n">
        <v>57.4</v>
      </c>
      <c r="D34" s="429" t="n">
        <v>16.9</v>
      </c>
      <c r="E34" s="429" t="n">
        <v>194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17.3</v>
      </c>
      <c r="C35" s="428" t="n">
        <v>19.2</v>
      </c>
      <c r="D35" s="428" t="n">
        <v>42.7</v>
      </c>
      <c r="E35" s="428" t="n">
        <v>21.7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4" t="n"/>
      <c r="B36" s="495" t="n"/>
      <c r="C36" s="495" t="n"/>
      <c r="D36" s="495" t="n"/>
      <c r="E36" s="495" t="n"/>
      <c r="F36" s="470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4" t="n"/>
      <c r="B37" s="495" t="n"/>
      <c r="C37" s="495" t="n"/>
      <c r="D37" s="495" t="n"/>
      <c r="E37" s="495" t="n"/>
      <c r="F37" s="470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4" t="n"/>
      <c r="B38" s="495" t="n"/>
      <c r="C38" s="495" t="n"/>
      <c r="D38" s="495" t="n"/>
      <c r="E38" s="495" t="n"/>
      <c r="F38" s="470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4" t="n"/>
      <c r="B39" s="495" t="n"/>
      <c r="C39" s="495" t="n"/>
      <c r="D39" s="495" t="n"/>
      <c r="E39" s="495" t="n"/>
      <c r="F39" s="470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4" t="n"/>
      <c r="B40" s="495" t="n"/>
      <c r="C40" s="495" t="n"/>
      <c r="D40" s="495" t="n"/>
      <c r="E40" s="495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4" t="n"/>
      <c r="B41" s="495" t="n"/>
      <c r="C41" s="495" t="n"/>
      <c r="D41" s="495" t="n"/>
      <c r="E41" s="495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4" t="n"/>
      <c r="B42" s="495" t="n"/>
      <c r="C42" s="495" t="n"/>
      <c r="D42" s="495" t="n"/>
      <c r="E42" s="495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4" t="n"/>
      <c r="B43" s="495" t="n"/>
      <c r="C43" s="495" t="n"/>
      <c r="D43" s="495" t="n"/>
      <c r="E43" s="495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4" t="n"/>
      <c r="B44" s="495" t="n"/>
      <c r="C44" s="495" t="n"/>
      <c r="D44" s="495" t="n"/>
      <c r="E44" s="495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4" t="n"/>
      <c r="B45" s="495" t="n"/>
      <c r="C45" s="495" t="n"/>
      <c r="D45" s="495" t="n"/>
      <c r="E45" s="495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4" t="n"/>
      <c r="B46" s="495" t="n"/>
      <c r="C46" s="495" t="n"/>
      <c r="D46" s="495" t="n"/>
      <c r="E46" s="495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4" t="n"/>
      <c r="B47" s="495" t="n"/>
      <c r="C47" s="495" t="n"/>
      <c r="D47" s="495" t="n"/>
      <c r="E47" s="495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4" t="n"/>
      <c r="B48" s="495" t="n"/>
      <c r="C48" s="495" t="n"/>
      <c r="D48" s="495" t="n"/>
      <c r="E48" s="495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87" t="n"/>
      <c r="C49" s="487" t="n"/>
      <c r="D49" s="487" t="n"/>
      <c r="E49" s="487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IFRS_CAD_TRANSLATED</t>
        </is>
      </c>
      <c r="D50" s="311" t="inlineStr">
        <is>
          <t>IFRS</t>
        </is>
      </c>
      <c r="E50" s="311" t="inlineStr">
        <is>
          <t>IFRS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IFRS</t>
        </is>
      </c>
      <c r="D51" s="311" t="inlineStr">
        <is>
          <t>IFRS</t>
        </is>
      </c>
      <c r="E51" s="311" t="inlineStr">
        <is>
          <t>IFRS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</t>
        </is>
      </c>
      <c r="C52" s="311" t="inlineStr">
        <is>
          <t>IFRS</t>
        </is>
      </c>
      <c r="D52" s="311" t="inlineStr">
        <is>
          <t>IFRS_SUBS_BASIS</t>
        </is>
      </c>
      <c r="E52" s="311" t="inlineStr">
        <is>
          <t>IFRS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IFRS</t>
        </is>
      </c>
      <c r="D53" s="311" t="inlineStr">
        <is>
          <t>IFRS</t>
        </is>
      </c>
      <c r="E53" s="311" t="inlineStr">
        <is>
          <t>IFRS_NET_LOSS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IFRS</t>
        </is>
      </c>
      <c r="D54" s="311" t="inlineStr">
        <is>
          <t>NOT_DISCLOSED</t>
        </is>
      </c>
      <c r="E54" s="311" t="inlineStr">
        <is>
          <t>IFRS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IFRS</t>
        </is>
      </c>
      <c r="D55" s="311" t="inlineStr">
        <is>
          <t>IFRS</t>
        </is>
      </c>
      <c r="E55" s="311" t="inlineStr">
        <is>
          <t>IFRS_INFLATED_STREAMING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OK</t>
        </is>
      </c>
      <c r="C56" s="311" t="inlineStr">
        <is>
          <t>IFRS</t>
        </is>
      </c>
      <c r="D56" s="311" t="inlineStr">
        <is>
          <t>IFRS</t>
        </is>
      </c>
      <c r="E56" s="311" t="inlineStr">
        <is>
          <t>NM_TAX_ANOMALY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97" t="n"/>
      <c r="C57" s="497" t="n"/>
      <c r="D57" s="497" t="n"/>
      <c r="E57" s="497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7" t="n"/>
      <c r="C58" s="497" t="n"/>
      <c r="D58" s="497" t="n"/>
      <c r="E58" s="497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7" t="n"/>
      <c r="C59" s="497" t="n"/>
      <c r="D59" s="497" t="n"/>
      <c r="E59" s="497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IFRS_NET_CASH_QB_ADV_EXCL</t>
        </is>
      </c>
      <c r="D60" s="311" t="inlineStr">
        <is>
          <t>IFRS</t>
        </is>
      </c>
      <c r="E60" s="311" t="inlineStr">
        <is>
          <t>IFRS_EXCL_DEFERRED_REV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MARKET_SOURCED_IFRS_CAD</t>
        </is>
      </c>
      <c r="D61" s="311" t="inlineStr">
        <is>
          <t>MARKET_SOURCED_IFRS</t>
        </is>
      </c>
      <c r="E61" s="311" t="inlineStr">
        <is>
          <t>MARKET_SOURCED_IFRS_COBRE_PANAMA_IDLE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MARKET_SOURCED_IFRS_CAD</t>
        </is>
      </c>
      <c r="D62" s="311" t="inlineStr">
        <is>
          <t>MARKET_SOURCED_IFRS</t>
        </is>
      </c>
      <c r="E62" s="311" t="inlineStr">
        <is>
          <t>NM_NET_LOSS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SCCO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35.8236409444</v>
      </c>
      <c r="C3" s="308" t="n">
        <v>321.5860184424</v>
      </c>
    </row>
    <row r="4">
      <c r="A4" s="308" t="inlineStr">
        <is>
          <t>2020-09</t>
        </is>
      </c>
      <c r="B4" s="308" t="n">
        <v>33.7159298452</v>
      </c>
      <c r="C4" s="308" t="n">
        <v>309.5592456058</v>
      </c>
    </row>
    <row r="5">
      <c r="A5" s="308" t="inlineStr">
        <is>
          <t>2020-10</t>
        </is>
      </c>
      <c r="B5" s="308" t="n">
        <v>38.9814837221</v>
      </c>
      <c r="C5" s="308" t="n">
        <v>301.8408314973</v>
      </c>
    </row>
    <row r="6">
      <c r="A6" s="308" t="inlineStr">
        <is>
          <t>2020-11</t>
        </is>
      </c>
      <c r="B6" s="308" t="n">
        <v>44.6217219918</v>
      </c>
      <c r="C6" s="308" t="n">
        <v>334.6741331902</v>
      </c>
    </row>
    <row r="7">
      <c r="A7" s="308" t="inlineStr">
        <is>
          <t>2020-12</t>
        </is>
      </c>
      <c r="B7" s="308" t="n">
        <v>48.9433474164</v>
      </c>
      <c r="C7" s="308" t="n">
        <v>347.0791635841</v>
      </c>
    </row>
    <row r="8">
      <c r="A8" s="308" t="inlineStr">
        <is>
          <t>2021-01</t>
        </is>
      </c>
      <c r="B8" s="308" t="n">
        <v>49.9128946855</v>
      </c>
      <c r="C8" s="308" t="n">
        <v>343.5422757772</v>
      </c>
    </row>
    <row r="9">
      <c r="A9" s="308" t="inlineStr">
        <is>
          <t>2021-02</t>
        </is>
      </c>
      <c r="B9" s="308" t="n">
        <v>54.0633685338</v>
      </c>
      <c r="C9" s="308" t="n">
        <v>353.0946578069</v>
      </c>
    </row>
    <row r="10">
      <c r="A10" s="308" t="inlineStr">
        <is>
          <t>2021-03</t>
        </is>
      </c>
      <c r="B10" s="308" t="n">
        <v>51.440919983</v>
      </c>
      <c r="C10" s="308" t="n">
        <v>369.1269350071</v>
      </c>
    </row>
    <row r="11">
      <c r="A11" s="308" t="inlineStr">
        <is>
          <t>2021-04</t>
        </is>
      </c>
      <c r="B11" s="308" t="n">
        <v>52.608136968</v>
      </c>
      <c r="C11" s="308" t="n">
        <v>388.6576085041</v>
      </c>
    </row>
    <row r="12">
      <c r="A12" s="308" t="inlineStr">
        <is>
          <t>2021-05</t>
        </is>
      </c>
      <c r="B12" s="308" t="n">
        <v>53.3181775587</v>
      </c>
      <c r="C12" s="308" t="n">
        <v>391.2095419988</v>
      </c>
    </row>
    <row r="13">
      <c r="A13" s="308" t="inlineStr">
        <is>
          <t>2021-06</t>
        </is>
      </c>
      <c r="B13" s="308" t="n">
        <v>49.1744361998</v>
      </c>
      <c r="C13" s="308" t="n">
        <v>400.0010900298</v>
      </c>
    </row>
    <row r="14">
      <c r="A14" s="308" t="inlineStr">
        <is>
          <t>2021-07</t>
        </is>
      </c>
      <c r="B14" s="308" t="n">
        <v>50.1836130621</v>
      </c>
      <c r="C14" s="308" t="n">
        <v>409.766102857</v>
      </c>
    </row>
    <row r="15">
      <c r="A15" s="308" t="inlineStr">
        <is>
          <t>2021-08</t>
        </is>
      </c>
      <c r="B15" s="308" t="n">
        <v>48.4990319621</v>
      </c>
      <c r="C15" s="308" t="n">
        <v>421.9606882536</v>
      </c>
    </row>
    <row r="16">
      <c r="A16" s="308" t="inlineStr">
        <is>
          <t>2021-09</t>
        </is>
      </c>
      <c r="B16" s="308" t="n">
        <v>43.5011288441</v>
      </c>
      <c r="C16" s="308" t="n">
        <v>402.3077362055</v>
      </c>
    </row>
    <row r="17">
      <c r="A17" s="308" t="inlineStr">
        <is>
          <t>2021-10</t>
        </is>
      </c>
      <c r="B17" s="308" t="n">
        <v>46.4843733409</v>
      </c>
      <c r="C17" s="308" t="n">
        <v>430.5350884382</v>
      </c>
    </row>
    <row r="18">
      <c r="A18" s="308" t="inlineStr">
        <is>
          <t>2021-11</t>
        </is>
      </c>
      <c r="B18" s="308" t="n">
        <v>46.087589271</v>
      </c>
      <c r="C18" s="308" t="n">
        <v>427.0758081414</v>
      </c>
    </row>
    <row r="19">
      <c r="A19" s="308" t="inlineStr">
        <is>
          <t>2021-12</t>
        </is>
      </c>
      <c r="B19" s="308" t="n">
        <v>48.6164980156</v>
      </c>
      <c r="C19" s="308" t="n">
        <v>446.8444096561</v>
      </c>
    </row>
    <row r="20">
      <c r="A20" s="308" t="inlineStr">
        <is>
          <t>2022-01</t>
        </is>
      </c>
      <c r="B20" s="308" t="n">
        <v>50.3339500603</v>
      </c>
      <c r="C20" s="308" t="n">
        <v>423.2772619766</v>
      </c>
    </row>
    <row r="21">
      <c r="A21" s="308" t="inlineStr">
        <is>
          <t>2022-02</t>
        </is>
      </c>
      <c r="B21" s="308" t="n">
        <v>55.4913864642</v>
      </c>
      <c r="C21" s="308" t="n">
        <v>410.7833808913</v>
      </c>
    </row>
    <row r="22">
      <c r="A22" s="308" t="inlineStr">
        <is>
          <t>2022-03</t>
        </is>
      </c>
      <c r="B22" s="308" t="n">
        <v>60.6974525527</v>
      </c>
      <c r="C22" s="308" t="n">
        <v>426.21058511</v>
      </c>
    </row>
    <row r="23">
      <c r="A23" s="308" t="inlineStr">
        <is>
          <t>2022-04</t>
        </is>
      </c>
      <c r="B23" s="308" t="n">
        <v>49.797501587</v>
      </c>
      <c r="C23" s="308" t="n">
        <v>388.8024999232</v>
      </c>
    </row>
    <row r="24">
      <c r="A24" s="308" t="inlineStr">
        <is>
          <t>2022-05</t>
        </is>
      </c>
      <c r="B24" s="308" t="n">
        <v>50.5507808224</v>
      </c>
      <c r="C24" s="308" t="n">
        <v>389.6801366342</v>
      </c>
    </row>
    <row r="25">
      <c r="A25" s="308" t="inlineStr">
        <is>
          <t>2022-06</t>
        </is>
      </c>
      <c r="B25" s="308" t="n">
        <v>40.7564647582</v>
      </c>
      <c r="C25" s="308" t="n">
        <v>357.543498354</v>
      </c>
    </row>
    <row r="26">
      <c r="A26" s="308" t="inlineStr">
        <is>
          <t>2022-07</t>
        </is>
      </c>
      <c r="B26" s="308" t="n">
        <v>40.7482823722</v>
      </c>
      <c r="C26" s="308" t="n">
        <v>390.4687763734</v>
      </c>
    </row>
    <row r="27">
      <c r="A27" s="308" t="inlineStr">
        <is>
          <t>2022-08</t>
        </is>
      </c>
      <c r="B27" s="308" t="n">
        <v>39.1125420915</v>
      </c>
      <c r="C27" s="308" t="n">
        <v>374.536884505</v>
      </c>
    </row>
    <row r="28">
      <c r="A28" s="308" t="inlineStr">
        <is>
          <t>2022-09</t>
        </is>
      </c>
      <c r="B28" s="308" t="n">
        <v>37.2595365919</v>
      </c>
      <c r="C28" s="308" t="n">
        <v>339.9235382673</v>
      </c>
    </row>
    <row r="29">
      <c r="A29" s="308" t="inlineStr">
        <is>
          <t>2022-10</t>
        </is>
      </c>
      <c r="B29" s="308" t="n">
        <v>39.0294476744</v>
      </c>
      <c r="C29" s="308" t="n">
        <v>367.5510098947</v>
      </c>
    </row>
    <row r="30">
      <c r="A30" s="308" t="inlineStr">
        <is>
          <t>2022-11</t>
        </is>
      </c>
      <c r="B30" s="308" t="n">
        <v>51.1729155515</v>
      </c>
      <c r="C30" s="308" t="n">
        <v>387.9837283185</v>
      </c>
    </row>
    <row r="31">
      <c r="A31" s="308" t="inlineStr">
        <is>
          <t>2022-12</t>
        </is>
      </c>
      <c r="B31" s="308" t="n">
        <v>50.6445816151</v>
      </c>
      <c r="C31" s="308" t="n">
        <v>365.645252784</v>
      </c>
    </row>
    <row r="32">
      <c r="A32" s="308" t="inlineStr">
        <is>
          <t>2023-01</t>
        </is>
      </c>
      <c r="B32" s="308" t="n">
        <v>63.0730084993</v>
      </c>
      <c r="C32" s="308" t="n">
        <v>388.6397049176</v>
      </c>
    </row>
    <row r="33">
      <c r="A33" s="308" t="inlineStr">
        <is>
          <t>2023-02</t>
        </is>
      </c>
      <c r="B33" s="308" t="n">
        <v>62.6365820709</v>
      </c>
      <c r="C33" s="308" t="n">
        <v>378.8682578986</v>
      </c>
    </row>
    <row r="34">
      <c r="A34" s="308" t="inlineStr">
        <is>
          <t>2023-03</t>
        </is>
      </c>
      <c r="B34" s="308" t="n">
        <v>64.8125849221</v>
      </c>
      <c r="C34" s="308" t="n">
        <v>392.9337203794</v>
      </c>
    </row>
    <row r="35">
      <c r="A35" s="308" t="inlineStr">
        <is>
          <t>2023-04</t>
        </is>
      </c>
      <c r="B35" s="308" t="n">
        <v>65.305585568</v>
      </c>
      <c r="C35" s="308" t="n">
        <v>399.2108315235</v>
      </c>
    </row>
    <row r="36">
      <c r="A36" s="308" t="inlineStr">
        <is>
          <t>2023-05</t>
        </is>
      </c>
      <c r="B36" s="308" t="n">
        <v>57.4734416769</v>
      </c>
      <c r="C36" s="308" t="n">
        <v>401.0536531438</v>
      </c>
    </row>
    <row r="37">
      <c r="A37" s="308" t="inlineStr">
        <is>
          <t>2023-06</t>
        </is>
      </c>
      <c r="B37" s="308" t="n">
        <v>61.751455832</v>
      </c>
      <c r="C37" s="308" t="n">
        <v>427.0476200424</v>
      </c>
    </row>
    <row r="38">
      <c r="A38" s="308" t="inlineStr">
        <is>
          <t>2023-07</t>
        </is>
      </c>
      <c r="B38" s="308" t="n">
        <v>75.2655045714</v>
      </c>
      <c r="C38" s="308" t="n">
        <v>441.0262813103</v>
      </c>
    </row>
    <row r="39">
      <c r="A39" s="308" t="inlineStr">
        <is>
          <t>2023-08</t>
        </is>
      </c>
      <c r="B39" s="308" t="n">
        <v>70.2596006089</v>
      </c>
      <c r="C39" s="308" t="n">
        <v>433.8587251536</v>
      </c>
    </row>
    <row r="40">
      <c r="A40" s="308" t="inlineStr">
        <is>
          <t>2023-09</t>
        </is>
      </c>
      <c r="B40" s="308" t="n">
        <v>65.5820149993</v>
      </c>
      <c r="C40" s="308" t="n">
        <v>413.2967305907</v>
      </c>
    </row>
    <row r="41">
      <c r="A41" s="308" t="inlineStr">
        <is>
          <t>2023-10</t>
        </is>
      </c>
      <c r="B41" s="308" t="n">
        <v>61.758066987</v>
      </c>
      <c r="C41" s="308" t="n">
        <v>404.3246297675</v>
      </c>
    </row>
    <row r="42">
      <c r="A42" s="308" t="inlineStr">
        <is>
          <t>2023-11</t>
        </is>
      </c>
      <c r="B42" s="308" t="n">
        <v>63.5341361527</v>
      </c>
      <c r="C42" s="308" t="n">
        <v>441.2571999663</v>
      </c>
    </row>
    <row r="43">
      <c r="A43" s="308" t="inlineStr">
        <is>
          <t>2023-12</t>
        </is>
      </c>
      <c r="B43" s="308" t="n">
        <v>76.0236771676</v>
      </c>
      <c r="C43" s="308" t="n">
        <v>461.4061014052</v>
      </c>
    </row>
    <row r="44">
      <c r="A44" s="308" t="inlineStr">
        <is>
          <t>2024-01</t>
        </is>
      </c>
      <c r="B44" s="308" t="n">
        <v>72.51706628860001</v>
      </c>
      <c r="C44" s="308" t="n">
        <v>468.7546616872</v>
      </c>
    </row>
    <row r="45">
      <c r="A45" s="308" t="inlineStr">
        <is>
          <t>2024-02</t>
        </is>
      </c>
      <c r="B45" s="308" t="n">
        <v>72.13352941719999</v>
      </c>
      <c r="C45" s="308" t="n">
        <v>493.2175043697</v>
      </c>
    </row>
    <row r="46">
      <c r="A46" s="308" t="inlineStr">
        <is>
          <t>2024-03</t>
        </is>
      </c>
      <c r="B46" s="308" t="n">
        <v>95.0242833727</v>
      </c>
      <c r="C46" s="308" t="n">
        <v>509.3575022438</v>
      </c>
    </row>
    <row r="47">
      <c r="A47" s="308" t="inlineStr">
        <is>
          <t>2024-04</t>
        </is>
      </c>
      <c r="B47" s="308" t="n">
        <v>104.0788879187</v>
      </c>
      <c r="C47" s="308" t="n">
        <v>488.8203853716</v>
      </c>
    </row>
    <row r="48">
      <c r="A48" s="308" t="inlineStr">
        <is>
          <t>2024-05</t>
        </is>
      </c>
      <c r="B48" s="308" t="n">
        <v>105.8273632793</v>
      </c>
      <c r="C48" s="308" t="n">
        <v>513.5447759541</v>
      </c>
    </row>
    <row r="49">
      <c r="A49" s="308" t="inlineStr">
        <is>
          <t>2024-06</t>
        </is>
      </c>
      <c r="B49" s="308" t="n">
        <v>96.1126200768</v>
      </c>
      <c r="C49" s="308" t="n">
        <v>531.6650443674999</v>
      </c>
    </row>
    <row r="50">
      <c r="A50" s="308" t="inlineStr">
        <is>
          <t>2024-07</t>
        </is>
      </c>
      <c r="B50" s="308" t="n">
        <v>95.1045705066</v>
      </c>
      <c r="C50" s="308" t="n">
        <v>538.1030154865</v>
      </c>
    </row>
    <row r="51">
      <c r="A51" s="308" t="inlineStr">
        <is>
          <t>2024-08</t>
        </is>
      </c>
      <c r="B51" s="308" t="n">
        <v>91.7477700707</v>
      </c>
      <c r="C51" s="308" t="n">
        <v>550.6761093107</v>
      </c>
    </row>
    <row r="52">
      <c r="A52" s="308" t="inlineStr">
        <is>
          <t>2024-09</t>
        </is>
      </c>
      <c r="B52" s="308" t="n">
        <v>104.3301667723</v>
      </c>
      <c r="C52" s="308" t="n">
        <v>562.2453646183</v>
      </c>
    </row>
    <row r="53">
      <c r="A53" s="308" t="inlineStr">
        <is>
          <t>2024-10</t>
        </is>
      </c>
      <c r="B53" s="308" t="n">
        <v>98.8101475742</v>
      </c>
      <c r="C53" s="308" t="n">
        <v>557.2281165235</v>
      </c>
    </row>
    <row r="54">
      <c r="A54" s="308" t="inlineStr">
        <is>
          <t>2024-11</t>
        </is>
      </c>
      <c r="B54" s="308" t="n">
        <v>91.6372397051</v>
      </c>
      <c r="C54" s="308" t="n">
        <v>590.4575858386</v>
      </c>
    </row>
    <row r="55">
      <c r="A55" s="308" t="inlineStr">
        <is>
          <t>2024-12</t>
        </is>
      </c>
      <c r="B55" s="308" t="n">
        <v>83.2177544029</v>
      </c>
      <c r="C55" s="308" t="n">
        <v>576.2277005713</v>
      </c>
    </row>
    <row r="56">
      <c r="A56" s="308" t="inlineStr">
        <is>
          <t>2025-01</t>
        </is>
      </c>
      <c r="B56" s="308" t="n">
        <v>83.6652107801</v>
      </c>
      <c r="C56" s="308" t="n">
        <v>591.7031032586</v>
      </c>
    </row>
    <row r="57">
      <c r="A57" s="308" t="inlineStr">
        <is>
          <t>2025-02</t>
        </is>
      </c>
      <c r="B57" s="308" t="n">
        <v>81.8260555064</v>
      </c>
      <c r="C57" s="308" t="n">
        <v>584.1915354993</v>
      </c>
    </row>
    <row r="58">
      <c r="A58" s="308" t="inlineStr">
        <is>
          <t>2025-03</t>
        </is>
      </c>
      <c r="B58" s="308" t="n">
        <v>85.9941880988</v>
      </c>
      <c r="C58" s="308" t="n">
        <v>551.6398309809</v>
      </c>
    </row>
    <row r="59">
      <c r="A59" s="308" t="inlineStr">
        <is>
          <t>2025-04</t>
        </is>
      </c>
      <c r="B59" s="308" t="n">
        <v>82.36892487270001</v>
      </c>
      <c r="C59" s="308" t="n">
        <v>546.8570261752</v>
      </c>
    </row>
    <row r="60">
      <c r="A60" s="308" t="inlineStr">
        <is>
          <t>2025-05</t>
        </is>
      </c>
      <c r="B60" s="308" t="n">
        <v>85.05614977019999</v>
      </c>
      <c r="C60" s="308" t="n">
        <v>581.2241906037</v>
      </c>
    </row>
    <row r="61">
      <c r="A61" s="308" t="inlineStr">
        <is>
          <t>2025-06</t>
        </is>
      </c>
      <c r="B61" s="308" t="n">
        <v>94.6554908398</v>
      </c>
      <c r="C61" s="308" t="n">
        <v>611.0954844284</v>
      </c>
    </row>
    <row r="62">
      <c r="A62" s="308" t="inlineStr">
        <is>
          <t>2025-07</t>
        </is>
      </c>
      <c r="B62" s="308" t="n">
        <v>88.0968767172</v>
      </c>
      <c r="C62" s="308" t="n">
        <v>625.1699179372</v>
      </c>
    </row>
    <row r="63">
      <c r="A63" s="308" t="inlineStr">
        <is>
          <t>2025-08</t>
        </is>
      </c>
      <c r="B63" s="308" t="n">
        <v>91.5593330101</v>
      </c>
      <c r="C63" s="308" t="n">
        <v>637.9981261317999</v>
      </c>
    </row>
    <row r="64">
      <c r="A64" s="308" t="inlineStr">
        <is>
          <t>2025-09</t>
        </is>
      </c>
      <c r="B64" s="308" t="n">
        <v>115.6378463326</v>
      </c>
      <c r="C64" s="308" t="n">
        <v>660.7149899586</v>
      </c>
    </row>
    <row r="65">
      <c r="A65" s="308" t="inlineStr">
        <is>
          <t>2025-10</t>
        </is>
      </c>
      <c r="B65" s="308" t="n">
        <v>132.2555460693</v>
      </c>
      <c r="C65" s="308" t="n">
        <v>676.4647183211</v>
      </c>
    </row>
    <row r="66">
      <c r="A66" s="308" t="inlineStr">
        <is>
          <t>2025-11</t>
        </is>
      </c>
      <c r="B66" s="308" t="n">
        <v>130.304276426</v>
      </c>
      <c r="C66" s="308" t="n">
        <v>677.7838076613</v>
      </c>
    </row>
    <row r="67">
      <c r="A67" s="308" t="inlineStr">
        <is>
          <t>2025-12</t>
        </is>
      </c>
      <c r="B67" s="308" t="n">
        <v>138.7057021727</v>
      </c>
      <c r="C67" s="308" t="n">
        <v>678.3067456674</v>
      </c>
    </row>
    <row r="68">
      <c r="A68" s="308" t="inlineStr">
        <is>
          <t>2026-01</t>
        </is>
      </c>
      <c r="B68" s="308" t="n">
        <v>183.9999249844</v>
      </c>
      <c r="C68" s="308" t="n">
        <v>688.3034942507001</v>
      </c>
    </row>
    <row r="69">
      <c r="A69" s="308" t="inlineStr">
        <is>
          <t>2026-02</t>
        </is>
      </c>
      <c r="B69" s="308" t="n">
        <v>213.8087604594</v>
      </c>
      <c r="C69" s="308" t="n">
        <v>682.3551801683</v>
      </c>
    </row>
    <row r="70">
      <c r="A70" s="308" t="inlineStr">
        <is>
          <t>2026-03</t>
        </is>
      </c>
      <c r="B70" s="308" t="n">
        <v>168.5200885233</v>
      </c>
      <c r="C70" s="308" t="n">
        <v>648.6864324889</v>
      </c>
    </row>
    <row r="71">
      <c r="A71" s="308" t="inlineStr">
        <is>
          <t>2026-04</t>
        </is>
      </c>
      <c r="B71" s="308" t="n">
        <v>168.1577007937</v>
      </c>
      <c r="C71" s="308" t="n">
        <v>716.8327206883999</v>
      </c>
    </row>
    <row r="72">
      <c r="A72" s="308" t="inlineStr">
        <is>
          <t>2026-05</t>
        </is>
      </c>
      <c r="B72" s="308" t="n">
        <v>190.224071991</v>
      </c>
      <c r="C72" s="308" t="n">
        <v>754.5565587988</v>
      </c>
    </row>
    <row r="73">
      <c r="A73" s="308" t="inlineStr">
        <is>
          <t>2026-06</t>
        </is>
      </c>
      <c r="B73" s="308" t="n">
        <v>173.2799100112</v>
      </c>
      <c r="C73" s="308" t="n">
        <v>746.77</v>
      </c>
    </row>
    <row r="74">
      <c r="A74" s="308" t="inlineStr">
        <is>
          <t>2026-07</t>
        </is>
      </c>
      <c r="B74" s="308" t="n">
        <v>181.6823847019</v>
      </c>
      <c r="C74" s="308" t="n">
        <v>747.03</v>
      </c>
    </row>
    <row r="75">
      <c r="A75" s="308" t="inlineStr">
        <is>
          <t>2026-08</t>
        </is>
      </c>
      <c r="B75" s="308" t="n">
        <v>194.48</v>
      </c>
      <c r="C75" s="308" t="n">
        <v>770.5599999999999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6">
        <f>IF(ISNUMBER(Valuation!$B$15),Valuation!$B$15,Market!$B$37)</f>
        <v/>
      </c>
      <c r="I3" s="456">
        <f>IF(ISNUMBER(Valuation!$B$15),Valuation!$B$15,Market!$B$37)</f>
        <v/>
      </c>
      <c r="J3" s="456">
        <f>IF(ISNUMBER(Valuation!$B$15),Valuation!$B$15,Market!$B$37)</f>
        <v/>
      </c>
      <c r="K3" s="456">
        <f>IF(ISNUMBER(Valuation!$B$15),Valuation!$B$15,Market!$B$37)</f>
        <v/>
      </c>
      <c r="L3" s="456">
        <f>IF(ISNUMBER(Valuation!$B$15),Valuation!$B$15,Market!$B$37)</f>
        <v/>
      </c>
    </row>
    <row r="5">
      <c r="C5" s="456">
        <f>AVERAGE(Metrics!$C$6:$L$6)</f>
        <v/>
      </c>
      <c r="D5" s="456">
        <f>AVERAGE(Metrics!$C$6:$L$6)</f>
        <v/>
      </c>
      <c r="E5" s="456">
        <f>AVERAGE(Metrics!$C$6:$L$6)</f>
        <v/>
      </c>
      <c r="F5" s="456">
        <f>AVERAGE(Metrics!$C$6:$L$6)</f>
        <v/>
      </c>
      <c r="G5" s="456">
        <f>AVERAGE(Metrics!$C$6:$L$6)</f>
        <v/>
      </c>
      <c r="H5" s="456">
        <f>AVERAGE(Metrics!$C$6:$L$6)</f>
        <v/>
      </c>
      <c r="I5" s="456">
        <f>AVERAGE(Metrics!$C$6:$L$6)</f>
        <v/>
      </c>
      <c r="J5" s="456">
        <f>AVERAGE(Metrics!$C$6:$L$6)</f>
        <v/>
      </c>
      <c r="K5" s="456">
        <f>AVERAGE(Metrics!$C$6:$L$6)</f>
        <v/>
      </c>
      <c r="L5" s="456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7">
        <f>AVERAGE(Metrics!$C$181:$L$181)</f>
        <v/>
      </c>
      <c r="D14" s="457">
        <f>AVERAGE(Metrics!$C$181:$L$181)</f>
        <v/>
      </c>
      <c r="E14" s="457">
        <f>AVERAGE(Metrics!$C$181:$L$181)</f>
        <v/>
      </c>
      <c r="F14" s="457">
        <f>AVERAGE(Metrics!$C$181:$L$181)</f>
        <v/>
      </c>
      <c r="G14" s="457">
        <f>AVERAGE(Metrics!$C$181:$L$181)</f>
        <v/>
      </c>
      <c r="H14" s="457">
        <f>AVERAGE(Metrics!$C$181:$L$181)</f>
        <v/>
      </c>
      <c r="I14" s="457">
        <f>AVERAGE(Metrics!$C$181:$L$181)</f>
        <v/>
      </c>
      <c r="J14" s="457">
        <f>AVERAGE(Metrics!$C$181:$L$181)</f>
        <v/>
      </c>
      <c r="K14" s="457">
        <f>AVERAGE(Metrics!$C$181:$L$181)</f>
        <v/>
      </c>
      <c r="L14" s="45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2026-09-24T11:47:18Z</dcterms:modified>
  <cp:lastModifiedBy>Francesco Laconi</cp:lastModifiedBy>
  <cp:revision>16</cp:revision>
</cp:coreProperties>
</file>