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25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i val="1"/>
      <color rgb="00666666"/>
      <sz val="9"/>
    </font>
  </fonts>
  <fills count="15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  <fill>
      <patternFill patternType="solid">
        <fgColor rgb="00D6D6D6"/>
      </patternFill>
    </fill>
    <fill>
      <patternFill patternType="solid">
        <fgColor rgb="00F5F5F5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17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168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168" fontId="18" fillId="7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3" fontId="5" fillId="9" borderId="1" applyAlignment="1" pivotButton="0" quotePrefix="0" xfId="0">
      <alignment horizontal="right"/>
    </xf>
    <xf numFmtId="3" fontId="9" fillId="9" borderId="1" applyAlignment="1" pivotButton="0" quotePrefix="0" xfId="0">
      <alignment horizontal="right"/>
    </xf>
    <xf numFmtId="0" fontId="2" fillId="6" borderId="0" pivotButton="0" quotePrefix="0" xfId="0"/>
    <xf numFmtId="165" fontId="9" fillId="8" borderId="1" pivotButton="0" quotePrefix="0" xfId="0"/>
    <xf numFmtId="166" fontId="9" fillId="8" borderId="1" pivotButton="0" quotePrefix="0" xfId="0"/>
    <xf numFmtId="165" fontId="9" fillId="10" borderId="1" pivotButton="0" quotePrefix="0" xfId="0"/>
    <xf numFmtId="165" fontId="6" fillId="9" borderId="1" pivotButton="0" quotePrefix="0" xfId="0"/>
    <xf numFmtId="165" fontId="9" fillId="7" borderId="1" pivotButton="0" quotePrefix="0" xfId="0"/>
    <xf numFmtId="167" fontId="9" fillId="10" borderId="1" pivotButton="0" quotePrefix="0" xfId="0"/>
    <xf numFmtId="0" fontId="2" fillId="9" borderId="0" pivotButton="0" quotePrefix="0" xfId="0"/>
    <xf numFmtId="3" fontId="6" fillId="9" borderId="1" pivotButton="0" quotePrefix="0" xfId="0"/>
    <xf numFmtId="3" fontId="5" fillId="9" borderId="1" pivotButton="0" quotePrefix="0" xfId="0"/>
    <xf numFmtId="165" fontId="5" fillId="9" borderId="1" pivotButton="0" quotePrefix="0" xfId="0"/>
    <xf numFmtId="167" fontId="5" fillId="9" borderId="1" pivotButton="0" quotePrefix="0" xfId="0"/>
    <xf numFmtId="165" fontId="2" fillId="9" borderId="0" pivotButton="0" quotePrefix="0" xfId="0"/>
    <xf numFmtId="168" fontId="5" fillId="9" borderId="1" pivotButton="0" quotePrefix="0" xfId="0"/>
    <xf numFmtId="3" fontId="9" fillId="9" borderId="1" pivotButton="0" quotePrefix="0" xfId="0"/>
    <xf numFmtId="166" fontId="5" fillId="9" borderId="1" pivotButton="0" quotePrefix="0" xfId="0"/>
    <xf numFmtId="164" fontId="3" fillId="9" borderId="1" pivotButton="0" quotePrefix="0" xfId="0"/>
    <xf numFmtId="0" fontId="4" fillId="9" borderId="1" applyAlignment="1" pivotButton="0" quotePrefix="0" xfId="0">
      <alignment horizontal="center" wrapText="1"/>
    </xf>
    <xf numFmtId="164" fontId="5" fillId="9" borderId="1" pivotButton="0" quotePrefix="0" xfId="0"/>
    <xf numFmtId="165" fontId="9" fillId="9" borderId="1" pivotButton="0" quotePrefix="0" xfId="0"/>
    <xf numFmtId="0" fontId="7" fillId="9" borderId="1" pivotButton="0" quotePrefix="0" xfId="0"/>
    <xf numFmtId="164" fontId="6" fillId="9" borderId="1" pivotButton="0" quotePrefix="0" xfId="0"/>
    <xf numFmtId="164" fontId="5" fillId="8" borderId="1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17" fillId="13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8" fillId="6" borderId="0" pivotButton="0" quotePrefix="0" xfId="0"/>
    <xf numFmtId="0" fontId="17" fillId="14" borderId="0" applyAlignment="1" pivotButton="0" quotePrefix="0" xfId="0">
      <alignment horizontal="left" vertical="center"/>
    </xf>
    <xf numFmtId="166" fontId="23" fillId="14" borderId="0" applyAlignment="1" pivotButton="0" quotePrefix="0" xfId="0">
      <alignment horizontal="center" vertical="center"/>
    </xf>
    <xf numFmtId="169" fontId="23" fillId="14" borderId="0" applyAlignment="1" pivotButton="0" quotePrefix="0" xfId="0">
      <alignment horizontal="center" vertical="center"/>
    </xf>
    <xf numFmtId="2" fontId="23" fillId="14" borderId="0" applyAlignment="1" pivotButton="0" quotePrefix="0" xfId="0">
      <alignment horizontal="center" vertical="center"/>
    </xf>
    <xf numFmtId="49" fontId="24" fillId="1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A8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160" t="inlineStr">
        <is>
          <t>Market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17" customHeight="1" s="74">
      <c r="A2" s="130" t="inlineStr">
        <is>
          <t>Colour key:</t>
        </is>
      </c>
      <c r="B2" s="131" t="inlineStr">
        <is>
          <t>Company filing</t>
        </is>
      </c>
      <c r="C2" s="95" t="n"/>
      <c r="D2" s="132" t="inlineStr">
        <is>
          <t>Online / market</t>
        </is>
      </c>
      <c r="E2" s="95" t="n"/>
      <c r="F2" s="133" t="inlineStr">
        <is>
          <t>Computed</t>
        </is>
      </c>
      <c r="G2" s="95" t="n"/>
      <c r="H2" s="134" t="inlineStr">
        <is>
          <t>Analyst input</t>
        </is>
      </c>
      <c r="I2" s="95" t="n"/>
      <c r="J2" s="95" t="n"/>
      <c r="K2" s="95" t="n"/>
      <c r="L2" s="95" t="n"/>
      <c r="M2" s="95" t="n"/>
    </row>
    <row r="3" ht="8" customHeight="1" s="74">
      <c r="A3" s="95" t="n"/>
      <c r="B3" s="95" t="n"/>
      <c r="C3" s="95" t="n"/>
      <c r="D3" s="95" t="n"/>
      <c r="E3" s="95" t="n"/>
      <c r="F3" s="95" t="n"/>
      <c r="G3" s="95" t="n"/>
      <c r="H3" s="95" t="n"/>
      <c r="I3" s="95" t="n"/>
      <c r="J3" s="95" t="n"/>
      <c r="K3" s="95" t="n"/>
      <c r="L3" s="95" t="n"/>
      <c r="M3" s="95" t="n"/>
    </row>
    <row r="4" ht="22" customHeight="1" s="74">
      <c r="A4" s="167" t="inlineStr">
        <is>
          <t>A — CURRENT MARKET METRICS</t>
        </is>
      </c>
      <c r="B4" s="167" t="n"/>
      <c r="C4" s="167" t="n"/>
      <c r="D4" s="167" t="n"/>
      <c r="E4" s="167" t="n"/>
      <c r="F4" s="167" t="n"/>
      <c r="G4" s="167" t="n"/>
      <c r="H4" s="167" t="n"/>
      <c r="I4" s="167" t="n"/>
      <c r="J4" s="167" t="n"/>
      <c r="K4" s="167" t="n"/>
      <c r="L4" s="167" t="n"/>
      <c r="M4" s="167" t="n"/>
    </row>
    <row r="5" ht="18" customHeight="1" s="74">
      <c r="A5" s="102" t="inlineStr">
        <is>
          <t>Analysis Date</t>
        </is>
      </c>
      <c r="B5" s="103" t="n"/>
      <c r="C5" s="104" t="inlineStr"/>
      <c r="D5" s="105" t="inlineStr">
        <is>
          <t>Enter today's date — carried into the report header</t>
        </is>
      </c>
      <c r="E5" s="106" t="n"/>
      <c r="F5" s="106" t="n"/>
      <c r="G5" s="106" t="n"/>
      <c r="H5" s="106" t="n"/>
      <c r="I5" s="106" t="n"/>
      <c r="J5" s="106" t="n"/>
      <c r="K5" s="106" t="n"/>
      <c r="L5" s="106" t="n"/>
      <c r="M5" s="106" t="n"/>
    </row>
    <row r="6" ht="18" customHeight="1" s="74">
      <c r="A6" s="102" t="inlineStr">
        <is>
          <t>Data Source</t>
        </is>
      </c>
      <c r="B6" s="103" t="n"/>
      <c r="C6" s="104" t="inlineStr"/>
      <c r="D6" s="105" t="inlineStr">
        <is>
          <t>e.g. "Yahoo Finance"  |  "Bloomberg"  |  "Broker platform"</t>
        </is>
      </c>
      <c r="E6" s="106" t="n"/>
      <c r="F6" s="106" t="n"/>
      <c r="G6" s="106" t="n"/>
      <c r="H6" s="106" t="n"/>
      <c r="I6" s="106" t="n"/>
      <c r="J6" s="106" t="n"/>
      <c r="K6" s="106" t="n"/>
      <c r="L6" s="106" t="n"/>
      <c r="M6" s="106" t="n"/>
    </row>
    <row r="7" ht="8" customHeight="1" s="74">
      <c r="A7" s="95" t="n"/>
      <c r="B7" s="95" t="n"/>
      <c r="C7" s="95" t="n"/>
      <c r="D7" s="95" t="n"/>
      <c r="E7" s="95" t="n"/>
      <c r="F7" s="95" t="n"/>
      <c r="G7" s="95" t="n"/>
      <c r="H7" s="95" t="n"/>
      <c r="I7" s="95" t="n"/>
      <c r="J7" s="95" t="n"/>
      <c r="K7" s="95" t="n"/>
      <c r="L7" s="95" t="n"/>
      <c r="M7" s="95" t="n"/>
    </row>
    <row r="8" ht="18" customHeight="1" s="74">
      <c r="A8" s="102" t="inlineStr">
        <is>
          <t>Current Stock Price</t>
        </is>
      </c>
      <c r="B8" s="103" t="n">
        <v>172.97</v>
      </c>
      <c r="C8" s="104" t="inlineStr">
        <is>
          <t>$</t>
        </is>
      </c>
      <c r="D8" s="105" t="inlineStr">
        <is>
          <t>Per share, as of Analysis Date</t>
        </is>
      </c>
      <c r="E8" s="106" t="n"/>
      <c r="F8" s="106" t="n"/>
      <c r="G8" s="106" t="n"/>
      <c r="H8" s="106" t="n"/>
      <c r="I8" s="106" t="n"/>
      <c r="J8" s="106" t="n"/>
      <c r="K8" s="106" t="n"/>
      <c r="L8" s="106" t="n"/>
      <c r="M8" s="106" t="n"/>
    </row>
    <row r="9" ht="18" customHeight="1" s="74">
      <c r="A9" s="102" t="inlineStr">
        <is>
          <t>52-Week High</t>
        </is>
      </c>
      <c r="B9" s="103" t="n"/>
      <c r="C9" s="104" t="inlineStr">
        <is>
          <t>$</t>
        </is>
      </c>
      <c r="D9" s="105" t="inlineStr"/>
      <c r="E9" s="106" t="n"/>
      <c r="F9" s="106" t="n"/>
      <c r="G9" s="106" t="n"/>
      <c r="H9" s="106" t="n"/>
      <c r="I9" s="106" t="n"/>
      <c r="J9" s="106" t="n"/>
      <c r="K9" s="106" t="n"/>
      <c r="L9" s="106" t="n"/>
      <c r="M9" s="106" t="n"/>
    </row>
    <row r="10" ht="18" customHeight="1" s="74">
      <c r="A10" s="102" t="inlineStr">
        <is>
          <t>52-Week Low</t>
        </is>
      </c>
      <c r="B10" s="103" t="n"/>
      <c r="C10" s="104" t="inlineStr">
        <is>
          <t>$</t>
        </is>
      </c>
      <c r="D10" s="105" t="inlineStr"/>
      <c r="E10" s="106" t="n"/>
      <c r="F10" s="106" t="n"/>
      <c r="G10" s="106" t="n"/>
      <c r="H10" s="106" t="n"/>
      <c r="I10" s="106" t="n"/>
      <c r="J10" s="106" t="n"/>
      <c r="K10" s="106" t="n"/>
      <c r="L10" s="106" t="n"/>
      <c r="M10" s="106" t="n"/>
    </row>
    <row r="11" ht="18" customHeight="1" s="74">
      <c r="A11" s="107" t="inlineStr">
        <is>
          <t>Shares Outstanding</t>
        </is>
      </c>
      <c r="B11" s="108" t="n">
        <v>826.1</v>
      </c>
      <c r="C11" s="109" t="inlineStr">
        <is>
          <t>M shares</t>
        </is>
      </c>
      <c r="D11" s="110" t="inlineStr">
        <is>
          <t>From 10-K cover page or latest quarterly filing</t>
        </is>
      </c>
      <c r="E11" s="111" t="n"/>
      <c r="F11" s="111" t="n"/>
      <c r="G11" s="111" t="n"/>
      <c r="H11" s="111" t="n"/>
      <c r="I11" s="111" t="n"/>
      <c r="J11" s="111" t="n"/>
      <c r="K11" s="111" t="n"/>
      <c r="L11" s="111" t="n"/>
      <c r="M11" s="111" t="n"/>
    </row>
    <row r="12" ht="8" customHeight="1" s="74">
      <c r="A12" s="95" t="n"/>
      <c r="B12" s="95" t="n"/>
      <c r="C12" s="95" t="n"/>
      <c r="D12" s="95" t="n"/>
      <c r="E12" s="95" t="n"/>
      <c r="F12" s="95" t="n"/>
      <c r="G12" s="95" t="n"/>
      <c r="H12" s="95" t="n"/>
      <c r="I12" s="95" t="n"/>
      <c r="J12" s="95" t="n"/>
      <c r="K12" s="95" t="n"/>
      <c r="L12" s="95" t="n"/>
      <c r="M12" s="95" t="n"/>
    </row>
    <row r="13" ht="18" customHeight="1" s="74">
      <c r="A13" s="112" t="inlineStr">
        <is>
          <t>Market Capitalization</t>
        </is>
      </c>
      <c r="B13" s="113" t="n">
        <v>142890.517</v>
      </c>
      <c r="C13" s="114" t="inlineStr">
        <is>
          <t>$M</t>
        </is>
      </c>
      <c r="D13" s="115">
        <f> Price × Shares   [computed by recalc.py]</f>
        <v/>
      </c>
      <c r="E13" s="116" t="n"/>
      <c r="F13" s="116" t="n"/>
      <c r="G13" s="116" t="n"/>
      <c r="H13" s="116" t="n"/>
      <c r="I13" s="116" t="n"/>
      <c r="J13" s="116" t="n"/>
      <c r="K13" s="116" t="n"/>
      <c r="L13" s="116" t="n"/>
      <c r="M13" s="116" t="n"/>
    </row>
    <row r="14" ht="18" customHeight="1" s="74">
      <c r="A14" s="107" t="inlineStr">
        <is>
          <t>Net Debt</t>
        </is>
      </c>
      <c r="B14" s="108" t="n">
        <v>2446.099999999999</v>
      </c>
      <c r="C14" s="109" t="inlineStr">
        <is>
          <t>$M</t>
        </is>
      </c>
      <c r="D14" s="110" t="inlineStr">
        <is>
          <t>From 10-K balance sheet (Total Debt − Cash)</t>
        </is>
      </c>
      <c r="E14" s="111" t="n"/>
      <c r="F14" s="111" t="n"/>
      <c r="G14" s="111" t="n"/>
      <c r="H14" s="111" t="n"/>
      <c r="I14" s="111" t="n"/>
      <c r="J14" s="111" t="n"/>
      <c r="K14" s="111" t="n"/>
      <c r="L14" s="111" t="n"/>
      <c r="M14" s="111" t="n"/>
    </row>
    <row r="15" ht="18" customHeight="1" s="74">
      <c r="A15" s="112" t="inlineStr">
        <is>
          <t>Enterprise Value</t>
        </is>
      </c>
      <c r="B15" s="113" t="n">
        <v>145336.617</v>
      </c>
      <c r="C15" s="114" t="inlineStr">
        <is>
          <t>$M</t>
        </is>
      </c>
      <c r="D15" s="115">
        <f> Market Cap + Net Debt   [computed by recalc.py]</f>
        <v/>
      </c>
      <c r="E15" s="116" t="n"/>
      <c r="F15" s="116" t="n"/>
      <c r="G15" s="116" t="n"/>
      <c r="H15" s="116" t="n"/>
      <c r="I15" s="116" t="n"/>
      <c r="J15" s="116" t="n"/>
      <c r="K15" s="116" t="n"/>
      <c r="L15" s="116" t="n"/>
      <c r="M15" s="116" t="n"/>
    </row>
    <row r="16" ht="8" customHeight="1" s="74">
      <c r="A16" s="95" t="n"/>
      <c r="B16" s="95" t="n"/>
      <c r="C16" s="95" t="n"/>
      <c r="D16" s="95" t="n"/>
      <c r="E16" s="95" t="n"/>
      <c r="F16" s="95" t="n"/>
      <c r="G16" s="95" t="n"/>
      <c r="H16" s="95" t="n"/>
      <c r="I16" s="95" t="n"/>
      <c r="J16" s="95" t="n"/>
      <c r="K16" s="95" t="n"/>
      <c r="L16" s="95" t="n"/>
      <c r="M16" s="95" t="n"/>
    </row>
    <row r="17" ht="18" customHeight="1" s="74">
      <c r="A17" s="112" t="inlineStr">
        <is>
          <t>EV / LTM EBITDA</t>
        </is>
      </c>
      <c r="B17" s="113" t="n">
        <v>18.46693396526092</v>
      </c>
      <c r="C17" s="114" t="inlineStr">
        <is>
          <t>×</t>
        </is>
      </c>
      <c r="D17" s="115" t="inlineStr">
        <is>
          <t>[computed by recalc.py from EV ÷ LTM EBITDA in Data]</t>
        </is>
      </c>
      <c r="E17" s="116" t="n"/>
      <c r="F17" s="116" t="n"/>
      <c r="G17" s="116" t="n"/>
      <c r="H17" s="116" t="n"/>
      <c r="I17" s="116" t="n"/>
      <c r="J17" s="116" t="n"/>
      <c r="K17" s="116" t="n"/>
      <c r="L17" s="116" t="n"/>
      <c r="M17" s="116" t="n"/>
    </row>
    <row r="18" ht="18" customHeight="1" s="74">
      <c r="A18" s="112" t="inlineStr">
        <is>
          <t>P / LTM EPS (P/E)</t>
        </is>
      </c>
      <c r="B18" s="113" t="n">
        <v>33.00954198473282</v>
      </c>
      <c r="C18" s="114" t="inlineStr">
        <is>
          <t>×</t>
        </is>
      </c>
      <c r="D18" s="115" t="inlineStr">
        <is>
          <t>[computed by recalc.py from Price ÷ latest EPS]</t>
        </is>
      </c>
      <c r="E18" s="116" t="n"/>
      <c r="F18" s="116" t="n"/>
      <c r="G18" s="116" t="n"/>
      <c r="H18" s="116" t="n"/>
      <c r="I18" s="116" t="n"/>
      <c r="J18" s="116" t="n"/>
      <c r="K18" s="116" t="n"/>
      <c r="L18" s="116" t="n"/>
      <c r="M18" s="116" t="n"/>
    </row>
    <row r="19" ht="18" customHeight="1" s="74">
      <c r="A19" s="112" t="inlineStr">
        <is>
          <t>LTM FCF per Share</t>
        </is>
      </c>
      <c r="B19" s="113" t="n">
        <v>4.145656907815146</v>
      </c>
      <c r="C19" s="114" t="inlineStr">
        <is>
          <t>$</t>
        </is>
      </c>
      <c r="D19" s="115" t="inlineStr">
        <is>
          <t>[computed by recalc.py]</t>
        </is>
      </c>
      <c r="E19" s="116" t="n"/>
      <c r="F19" s="116" t="n"/>
      <c r="G19" s="116" t="n"/>
      <c r="H19" s="116" t="n"/>
      <c r="I19" s="116" t="n"/>
      <c r="J19" s="116" t="n"/>
      <c r="K19" s="116" t="n"/>
      <c r="L19" s="116" t="n"/>
      <c r="M19" s="116" t="n"/>
    </row>
    <row r="20" ht="18" customHeight="1" s="74">
      <c r="A20" s="112" t="inlineStr">
        <is>
          <t>FCF Yield</t>
        </is>
      </c>
      <c r="B20" s="113" t="n">
        <v>0.02396749093955684</v>
      </c>
      <c r="C20" s="114" t="inlineStr">
        <is>
          <t>%</t>
        </is>
      </c>
      <c r="D20" s="115" t="inlineStr">
        <is>
          <t>[computed by recalc.py]</t>
        </is>
      </c>
      <c r="E20" s="116" t="n"/>
      <c r="F20" s="116" t="n"/>
      <c r="G20" s="116" t="n"/>
      <c r="H20" s="116" t="n"/>
      <c r="I20" s="116" t="n"/>
      <c r="J20" s="116" t="n"/>
      <c r="K20" s="116" t="n"/>
      <c r="L20" s="116" t="n"/>
      <c r="M20" s="116" t="n"/>
    </row>
    <row r="21" ht="18" customHeight="1" s="74">
      <c r="A21" s="112" t="inlineStr">
        <is>
          <t>Dividend Yield</t>
        </is>
      </c>
      <c r="B21" s="113" t="n">
        <v>0.01738111699950178</v>
      </c>
      <c r="C21" s="114" t="inlineStr">
        <is>
          <t>%</t>
        </is>
      </c>
      <c r="D21" s="115" t="inlineStr">
        <is>
          <t>[computed by recalc.py]</t>
        </is>
      </c>
      <c r="E21" s="116" t="n"/>
      <c r="F21" s="116" t="n"/>
      <c r="G21" s="116" t="n"/>
      <c r="H21" s="116" t="n"/>
      <c r="I21" s="116" t="n"/>
      <c r="J21" s="116" t="n"/>
      <c r="K21" s="116" t="n"/>
      <c r="L21" s="116" t="n"/>
      <c r="M21" s="116" t="n"/>
    </row>
    <row r="22" ht="8" customHeight="1" s="74">
      <c r="A22" s="95" t="n"/>
      <c r="B22" s="95" t="n"/>
      <c r="C22" s="95" t="n"/>
      <c r="D22" s="95" t="n"/>
      <c r="E22" s="95" t="n"/>
      <c r="F22" s="95" t="n"/>
      <c r="G22" s="95" t="n"/>
      <c r="H22" s="95" t="n"/>
      <c r="I22" s="95" t="n"/>
      <c r="J22" s="95" t="n"/>
      <c r="K22" s="95" t="n"/>
      <c r="L22" s="95" t="n"/>
      <c r="M22" s="95" t="n"/>
    </row>
    <row r="23" ht="22" customHeight="1" s="74">
      <c r="A23" s="167" t="inlineStr">
        <is>
          <t>B — COST OF CAPITAL (WACC INPUTS)</t>
        </is>
      </c>
      <c r="B23" s="167" t="n"/>
      <c r="C23" s="167" t="n"/>
      <c r="D23" s="167" t="n"/>
      <c r="E23" s="167" t="n"/>
      <c r="F23" s="167" t="n"/>
      <c r="G23" s="167" t="n"/>
      <c r="H23" s="167" t="n"/>
      <c r="I23" s="167" t="n"/>
      <c r="J23" s="167" t="n"/>
      <c r="K23" s="167" t="n"/>
      <c r="L23" s="167" t="n"/>
      <c r="M23" s="167" t="n"/>
    </row>
    <row r="24" ht="18" customHeight="1" s="74">
      <c r="A24" s="102" t="inlineStr">
        <is>
          <t>Risk-Free Rate (10Y UST)</t>
        </is>
      </c>
      <c r="B24" s="117" t="n">
        <v>0.0447</v>
      </c>
      <c r="C24" s="104" t="inlineStr">
        <is>
          <t>%</t>
        </is>
      </c>
      <c r="D24" s="105" t="inlineStr">
        <is>
          <t>Enter as decimal (e.g. 4.46% → 0.0446)  |  Source: US Treasury</t>
        </is>
      </c>
      <c r="E24" s="106" t="n"/>
      <c r="F24" s="106" t="n"/>
      <c r="G24" s="106" t="n"/>
      <c r="H24" s="106" t="n"/>
      <c r="I24" s="106" t="n"/>
      <c r="J24" s="106" t="n"/>
      <c r="K24" s="106" t="n"/>
      <c r="L24" s="106" t="n"/>
      <c r="M24" s="106" t="n"/>
    </row>
    <row r="25" ht="18" customHeight="1" s="74">
      <c r="A25" s="102" t="inlineStr">
        <is>
          <t>Equity Risk Premium (ERP)</t>
        </is>
      </c>
      <c r="B25" s="117" t="n">
        <v>0.0418</v>
      </c>
      <c r="C25" s="104" t="inlineStr">
        <is>
          <t>%</t>
        </is>
      </c>
      <c r="D25" s="105" t="inlineStr">
        <is>
          <t>Enter as decimal  |  Source: Damodaran (updated Jan each year)</t>
        </is>
      </c>
      <c r="E25" s="106" t="n"/>
      <c r="F25" s="106" t="n"/>
      <c r="G25" s="106" t="n"/>
      <c r="H25" s="106" t="n"/>
      <c r="I25" s="106" t="n"/>
      <c r="J25" s="106" t="n"/>
      <c r="K25" s="106" t="n"/>
      <c r="L25" s="106" t="n"/>
      <c r="M25" s="106" t="n"/>
    </row>
    <row r="26" ht="18" customHeight="1" s="74">
      <c r="A26" s="102" t="inlineStr">
        <is>
          <t>Beta (Levered)</t>
        </is>
      </c>
      <c r="B26" s="117" t="n">
        <v>1.11</v>
      </c>
      <c r="C26" s="104" t="inlineStr">
        <is>
          <t>×</t>
        </is>
      </c>
      <c r="D26" s="105" t="inlineStr">
        <is>
          <t>5-year monthly vs. S&amp;P 500  |  Source: Yahoo Finance / Macrotrends</t>
        </is>
      </c>
      <c r="E26" s="106" t="n"/>
      <c r="F26" s="106" t="n"/>
      <c r="G26" s="106" t="n"/>
      <c r="H26" s="106" t="n"/>
      <c r="I26" s="106" t="n"/>
      <c r="J26" s="106" t="n"/>
      <c r="K26" s="106" t="n"/>
      <c r="L26" s="106" t="n"/>
      <c r="M26" s="106" t="n"/>
    </row>
    <row r="27" ht="18" customHeight="1" s="74">
      <c r="A27" s="102" t="inlineStr">
        <is>
          <t>Size Premium</t>
        </is>
      </c>
      <c r="B27" s="103" t="n">
        <v>0</v>
      </c>
      <c r="C27" s="104" t="inlineStr">
        <is>
          <t>%</t>
        </is>
      </c>
      <c r="D27" s="105" t="inlineStr">
        <is>
          <t>Usually 0 for large-cap companies  |  Source: Duff &amp; Phelps</t>
        </is>
      </c>
      <c r="E27" s="106" t="n"/>
      <c r="F27" s="106" t="n"/>
      <c r="G27" s="106" t="n"/>
      <c r="H27" s="106" t="n"/>
      <c r="I27" s="106" t="n"/>
      <c r="J27" s="106" t="n"/>
      <c r="K27" s="106" t="n"/>
      <c r="L27" s="106" t="n"/>
      <c r="M27" s="106" t="n"/>
    </row>
    <row r="28" ht="18" customHeight="1" s="74">
      <c r="A28" s="118" t="inlineStr">
        <is>
          <t>Company-Specific Risk Premium</t>
        </is>
      </c>
      <c r="B28" s="119" t="n">
        <v>0.0225</v>
      </c>
      <c r="C28" s="120" t="inlineStr">
        <is>
          <t>%</t>
        </is>
      </c>
      <c r="D28" s="121" t="inlineStr">
        <is>
          <t>Your call: add for single-commodity risk, country risk, etc.</t>
        </is>
      </c>
      <c r="E28" s="122" t="n"/>
      <c r="F28" s="122" t="n"/>
      <c r="G28" s="122" t="n"/>
      <c r="H28" s="122" t="n"/>
      <c r="I28" s="122" t="n"/>
      <c r="J28" s="122" t="n"/>
      <c r="K28" s="122" t="n"/>
      <c r="L28" s="122" t="n"/>
      <c r="M28" s="122" t="n"/>
    </row>
    <row r="29" ht="18" customHeight="1" s="74">
      <c r="A29" s="112" t="inlineStr">
        <is>
          <t>Cost of Equity  (Ke)</t>
        </is>
      </c>
      <c r="B29" s="113" t="n">
        <v>0.116073</v>
      </c>
      <c r="C29" s="114" t="inlineStr">
        <is>
          <t>%</t>
        </is>
      </c>
      <c r="D29" s="115">
        <f> Rf + β×ERP + Size + CSRP   [computed by recalc.py]</f>
        <v/>
      </c>
      <c r="E29" s="116" t="n"/>
      <c r="F29" s="116" t="n"/>
      <c r="G29" s="116" t="n"/>
      <c r="H29" s="116" t="n"/>
      <c r="I29" s="116" t="n"/>
      <c r="J29" s="116" t="n"/>
      <c r="K29" s="116" t="n"/>
      <c r="L29" s="116" t="n"/>
      <c r="M29" s="116" t="n"/>
    </row>
    <row r="30" ht="8" customHeight="1" s="74">
      <c r="A30" s="95" t="n"/>
      <c r="B30" s="95" t="n"/>
      <c r="C30" s="95" t="n"/>
      <c r="D30" s="95" t="n"/>
      <c r="E30" s="95" t="n"/>
      <c r="F30" s="95" t="n"/>
      <c r="G30" s="95" t="n"/>
      <c r="H30" s="95" t="n"/>
      <c r="I30" s="95" t="n"/>
      <c r="J30" s="95" t="n"/>
      <c r="K30" s="95" t="n"/>
      <c r="L30" s="95" t="n"/>
      <c r="M30" s="95" t="n"/>
    </row>
    <row r="31" ht="18" customHeight="1" s="74">
      <c r="A31" s="107" t="inlineStr">
        <is>
          <t>Pre-Tax Cost of Debt  (Kd)</t>
        </is>
      </c>
      <c r="B31" s="123" t="n">
        <v>0.0641</v>
      </c>
      <c r="C31" s="109" t="inlineStr">
        <is>
          <t>%</t>
        </is>
      </c>
      <c r="D31" s="110" t="inlineStr">
        <is>
          <t>Enter as decimal  |  From 10-K: interest expense ÷ avg gross debt</t>
        </is>
      </c>
      <c r="E31" s="111" t="n"/>
      <c r="F31" s="111" t="n"/>
      <c r="G31" s="111" t="n"/>
      <c r="H31" s="111" t="n"/>
      <c r="I31" s="111" t="n"/>
      <c r="J31" s="111" t="n"/>
      <c r="K31" s="111" t="n"/>
      <c r="L31" s="111" t="n"/>
      <c r="M31" s="111" t="n"/>
    </row>
    <row r="32" ht="18" customHeight="1" s="74">
      <c r="A32" s="107" t="inlineStr">
        <is>
          <t>Marginal Tax Rate</t>
        </is>
      </c>
      <c r="B32" s="123" t="n">
        <v>0.3825</v>
      </c>
      <c r="C32" s="109" t="inlineStr">
        <is>
          <t>%</t>
        </is>
      </c>
      <c r="D32" s="110" t="inlineStr">
        <is>
          <t>Enter as decimal  |  Effective tax rate from latest annual filing</t>
        </is>
      </c>
      <c r="E32" s="111" t="n"/>
      <c r="F32" s="111" t="n"/>
      <c r="G32" s="111" t="n"/>
      <c r="H32" s="111" t="n"/>
      <c r="I32" s="111" t="n"/>
      <c r="J32" s="111" t="n"/>
      <c r="K32" s="111" t="n"/>
      <c r="L32" s="111" t="n"/>
      <c r="M32" s="111" t="n"/>
    </row>
    <row r="33" ht="18" customHeight="1" s="74">
      <c r="A33" s="112" t="inlineStr">
        <is>
          <t>After-Tax Cost of Debt</t>
        </is>
      </c>
      <c r="B33" s="113" t="n">
        <v>0.03958175</v>
      </c>
      <c r="C33" s="114" t="inlineStr">
        <is>
          <t>%</t>
        </is>
      </c>
      <c r="D33" s="115">
        <f> Kd × (1 − Tax Rate)   [computed by recalc.py]</f>
        <v/>
      </c>
      <c r="E33" s="116" t="n"/>
      <c r="F33" s="116" t="n"/>
      <c r="G33" s="116" t="n"/>
      <c r="H33" s="116" t="n"/>
      <c r="I33" s="116" t="n"/>
      <c r="J33" s="116" t="n"/>
      <c r="K33" s="116" t="n"/>
      <c r="L33" s="116" t="n"/>
      <c r="M33" s="116" t="n"/>
    </row>
    <row r="34" ht="8" customHeight="1" s="74">
      <c r="A34" s="95" t="n"/>
      <c r="B34" s="95" t="n"/>
      <c r="C34" s="95" t="n"/>
      <c r="D34" s="95" t="n"/>
      <c r="E34" s="95" t="n"/>
      <c r="F34" s="95" t="n"/>
      <c r="G34" s="95" t="n"/>
      <c r="H34" s="95" t="n"/>
      <c r="I34" s="95" t="n"/>
      <c r="J34" s="95" t="n"/>
      <c r="K34" s="95" t="n"/>
      <c r="L34" s="95" t="n"/>
      <c r="M34" s="95" t="n"/>
    </row>
    <row r="35" ht="18" customHeight="1" s="74">
      <c r="A35" s="102" t="inlineStr">
        <is>
          <t>Debt / Total Capital  (market weights)</t>
        </is>
      </c>
      <c r="B35" s="117" t="n">
        <v>0.0168</v>
      </c>
      <c r="C35" s="104" t="inlineStr">
        <is>
          <t>%</t>
        </is>
      </c>
      <c r="D35" s="105" t="inlineStr">
        <is>
          <t>Enter as decimal  |  = Total Debt ÷ (Market Cap + Total Debt)</t>
        </is>
      </c>
      <c r="E35" s="106" t="n"/>
      <c r="F35" s="106" t="n"/>
      <c r="G35" s="106" t="n"/>
      <c r="H35" s="106" t="n"/>
      <c r="I35" s="106" t="n"/>
      <c r="J35" s="106" t="n"/>
      <c r="K35" s="106" t="n"/>
      <c r="L35" s="106" t="n"/>
      <c r="M35" s="106" t="n"/>
    </row>
    <row r="36" ht="18" customHeight="1" s="74">
      <c r="A36" s="112" t="inlineStr">
        <is>
          <t>Equity / Total Capital</t>
        </is>
      </c>
      <c r="B36" s="113" t="n">
        <v>0.9832</v>
      </c>
      <c r="C36" s="114" t="inlineStr">
        <is>
          <t>%</t>
        </is>
      </c>
      <c r="D36" s="115">
        <f> 1 − D/TC   [computed by recalc.py]</f>
        <v/>
      </c>
      <c r="E36" s="116" t="n"/>
      <c r="F36" s="116" t="n"/>
      <c r="G36" s="116" t="n"/>
      <c r="H36" s="116" t="n"/>
      <c r="I36" s="116" t="n"/>
      <c r="J36" s="116" t="n"/>
      <c r="K36" s="116" t="n"/>
      <c r="L36" s="116" t="n"/>
      <c r="M36" s="116" t="n"/>
    </row>
    <row r="37" ht="18" customHeight="1" s="74">
      <c r="A37" s="112" t="inlineStr">
        <is>
          <t>WACC</t>
        </is>
      </c>
      <c r="B37" s="113" t="n">
        <v>0.114787947</v>
      </c>
      <c r="C37" s="114" t="inlineStr">
        <is>
          <t>%</t>
        </is>
      </c>
      <c r="D37" s="115">
        <f> Ke×E/TC + Kd(1−t)×D/TC   [computed by recalc.py]</f>
        <v/>
      </c>
      <c r="E37" s="116" t="n"/>
      <c r="F37" s="116" t="n"/>
      <c r="G37" s="116" t="n"/>
      <c r="H37" s="116" t="n"/>
      <c r="I37" s="116" t="n"/>
      <c r="J37" s="116" t="n"/>
      <c r="K37" s="116" t="n"/>
      <c r="L37" s="116" t="n"/>
      <c r="M37" s="116" t="n"/>
    </row>
    <row r="38" ht="8" customHeight="1" s="74">
      <c r="A38" s="95" t="n"/>
      <c r="B38" s="95" t="n"/>
      <c r="C38" s="95" t="n"/>
      <c r="D38" s="95" t="n"/>
      <c r="E38" s="95" t="n"/>
      <c r="F38" s="95" t="n"/>
      <c r="G38" s="95" t="n"/>
      <c r="H38" s="95" t="n"/>
      <c r="I38" s="95" t="n"/>
      <c r="J38" s="95" t="n"/>
      <c r="K38" s="95" t="n"/>
      <c r="L38" s="95" t="n"/>
      <c r="M38" s="95" t="n"/>
    </row>
    <row r="39" ht="22" customHeight="1" s="74">
      <c r="A39" s="167" t="inlineStr">
        <is>
          <t>C — HISTORICAL SHARE PRICES  (fiscal year-end)</t>
        </is>
      </c>
      <c r="B39" s="167" t="n"/>
      <c r="C39" s="167" t="n"/>
      <c r="D39" s="167" t="n"/>
      <c r="E39" s="167" t="n"/>
      <c r="F39" s="167" t="n"/>
      <c r="G39" s="167" t="n"/>
      <c r="H39" s="167" t="n"/>
      <c r="I39" s="167" t="n"/>
      <c r="J39" s="167" t="n"/>
      <c r="K39" s="167" t="n"/>
      <c r="L39" s="167" t="n"/>
      <c r="M39" s="167" t="n"/>
    </row>
    <row r="40" ht="18" customHeight="1" s="74">
      <c r="A40" s="163" t="inlineStr">
        <is>
          <t>Fiscal Year</t>
        </is>
      </c>
      <c r="B40" s="164" t="inlineStr">
        <is>
          <t>FY2015</t>
        </is>
      </c>
      <c r="C40" s="164" t="inlineStr">
        <is>
          <t>FY2016</t>
        </is>
      </c>
      <c r="D40" s="164" t="inlineStr">
        <is>
          <t>FY2017</t>
        </is>
      </c>
      <c r="E40" s="164" t="inlineStr">
        <is>
          <t>FY2018</t>
        </is>
      </c>
      <c r="F40" s="164" t="inlineStr">
        <is>
          <t>FY2019</t>
        </is>
      </c>
      <c r="G40" s="164" t="inlineStr">
        <is>
          <t>FY2020</t>
        </is>
      </c>
      <c r="H40" s="164" t="inlineStr">
        <is>
          <t>FY2021</t>
        </is>
      </c>
      <c r="I40" s="164" t="inlineStr">
        <is>
          <t>FY2022</t>
        </is>
      </c>
      <c r="J40" s="164" t="inlineStr">
        <is>
          <t>FY2023</t>
        </is>
      </c>
      <c r="K40" s="164" t="inlineStr">
        <is>
          <t>FY2024</t>
        </is>
      </c>
      <c r="L40" s="164" t="inlineStr">
        <is>
          <t>FY2025</t>
        </is>
      </c>
      <c r="M40" s="126" t="n"/>
    </row>
    <row r="41" ht="18" customHeight="1" s="74">
      <c r="A41" s="102" t="inlineStr">
        <is>
          <t>End-of-Year Price  ($)</t>
        </is>
      </c>
      <c r="B41" s="127" t="n"/>
      <c r="C41" s="127" t="n"/>
      <c r="D41" s="127" t="n"/>
      <c r="E41" s="127" t="n"/>
      <c r="F41" s="127" t="n"/>
      <c r="G41" s="127" t="n"/>
      <c r="H41" s="127" t="n"/>
      <c r="I41" s="127" t="n"/>
      <c r="J41" s="127" t="n"/>
      <c r="K41" s="127" t="n"/>
      <c r="L41" s="127" t="n"/>
      <c r="M41" s="106" t="n"/>
    </row>
    <row r="42" ht="14" customHeight="1" s="74">
      <c r="A42" s="128" t="inlineStr">
        <is>
          <t>Source: Yahoo Finance (historical prices) → select fiscal year-end closing price</t>
        </is>
      </c>
      <c r="B42" s="95" t="n"/>
      <c r="C42" s="95" t="n"/>
      <c r="D42" s="95" t="n"/>
      <c r="E42" s="95" t="n"/>
      <c r="F42" s="95" t="n"/>
      <c r="G42" s="95" t="n"/>
      <c r="H42" s="95" t="n"/>
      <c r="I42" s="95" t="n"/>
      <c r="J42" s="95" t="n"/>
      <c r="K42" s="95" t="n"/>
      <c r="L42" s="95" t="n"/>
      <c r="M42" s="95" t="n"/>
    </row>
    <row r="43" ht="8" customHeight="1" s="74">
      <c r="A43" s="95" t="n"/>
      <c r="B43" s="95" t="n"/>
      <c r="C43" s="95" t="n"/>
      <c r="D43" s="95" t="n"/>
      <c r="E43" s="95" t="n"/>
      <c r="F43" s="95" t="n"/>
      <c r="G43" s="95" t="n"/>
      <c r="H43" s="95" t="n"/>
      <c r="I43" s="95" t="n"/>
      <c r="J43" s="95" t="n"/>
      <c r="K43" s="95" t="n"/>
      <c r="L43" s="95" t="n"/>
      <c r="M43" s="95" t="n"/>
    </row>
    <row r="44" ht="22" customHeight="1" s="74">
      <c r="A44" s="167" t="inlineStr">
        <is>
          <t>D — PEER VALUATION MULTIPLES  (market-sourced)</t>
        </is>
      </c>
      <c r="B44" s="167" t="n"/>
      <c r="C44" s="167" t="n"/>
      <c r="D44" s="167" t="n"/>
      <c r="E44" s="167" t="n"/>
      <c r="F44" s="167" t="n"/>
      <c r="G44" s="167" t="n"/>
      <c r="H44" s="167" t="n"/>
      <c r="I44" s="167" t="n"/>
      <c r="J44" s="167" t="n"/>
      <c r="K44" s="167" t="n"/>
      <c r="L44" s="167" t="n"/>
      <c r="M44" s="167" t="n"/>
    </row>
    <row r="45" ht="18" customHeight="1" s="74">
      <c r="A45" s="163" t="inlineStr">
        <is>
          <t>Metric</t>
        </is>
      </c>
      <c r="B45" s="164" t="inlineStr">
        <is>
          <t>FCX</t>
        </is>
      </c>
      <c r="C45" s="164" t="inlineStr">
        <is>
          <t>TECK</t>
        </is>
      </c>
      <c r="D45" s="164" t="inlineStr">
        <is>
          <t>HBM</t>
        </is>
      </c>
      <c r="E45" s="164" t="inlineStr">
        <is>
          <t>CMMC</t>
        </is>
      </c>
      <c r="F45" s="126" t="n"/>
      <c r="G45" s="126" t="n"/>
      <c r="H45" s="126" t="n"/>
      <c r="I45" s="126" t="n"/>
      <c r="J45" s="126" t="n"/>
      <c r="K45" s="126" t="n"/>
      <c r="L45" s="126" t="n"/>
      <c r="M45" s="126" t="n"/>
    </row>
    <row r="46" ht="18" customHeight="1" s="74">
      <c r="A46" s="102" t="inlineStr">
        <is>
          <t>EV / EBITDA  (×)</t>
        </is>
      </c>
      <c r="B46" s="129" t="n">
        <v>11.03</v>
      </c>
      <c r="C46" s="129" t="n">
        <v>10.26</v>
      </c>
      <c r="D46" s="129" t="n">
        <v>7.84</v>
      </c>
      <c r="E46" s="129" t="n">
        <v>6.77</v>
      </c>
      <c r="F46" s="106" t="n"/>
      <c r="G46" s="106" t="n"/>
      <c r="H46" s="106" t="n"/>
      <c r="I46" s="106" t="n"/>
      <c r="J46" s="106" t="n"/>
      <c r="K46" s="106" t="n"/>
      <c r="L46" s="106" t="n"/>
      <c r="M46" s="106" t="n"/>
    </row>
    <row r="47" ht="18" customHeight="1" s="74">
      <c r="A47" s="102" t="inlineStr">
        <is>
          <t>P / E  (×)</t>
        </is>
      </c>
      <c r="B47" s="129" t="n">
        <v>41.69</v>
      </c>
      <c r="C47" s="129" t="n">
        <v>30.46</v>
      </c>
      <c r="D47" s="129" t="n">
        <v>17.82</v>
      </c>
      <c r="E47" s="129" t="n">
        <v>23.38</v>
      </c>
      <c r="F47" s="106" t="n"/>
      <c r="G47" s="106" t="n"/>
      <c r="H47" s="106" t="n"/>
      <c r="I47" s="106" t="n"/>
      <c r="J47" s="106" t="n"/>
      <c r="K47" s="106" t="n"/>
      <c r="L47" s="106" t="n"/>
      <c r="M47" s="106" t="n"/>
    </row>
    <row r="48" ht="18" customHeight="1" s="74">
      <c r="A48" s="102" t="inlineStr">
        <is>
          <t>FCF Yield  (%)</t>
        </is>
      </c>
      <c r="B48" s="129" t="n">
        <v>1.2</v>
      </c>
      <c r="C48" s="129" t="n">
        <v>-0.9</v>
      </c>
      <c r="D48" s="129" t="n">
        <v>2.4</v>
      </c>
      <c r="E48" s="129" t="n">
        <v>2.3</v>
      </c>
      <c r="F48" s="106" t="n"/>
      <c r="G48" s="106" t="n"/>
      <c r="H48" s="106" t="n"/>
      <c r="I48" s="106" t="n"/>
      <c r="J48" s="106" t="n"/>
      <c r="K48" s="106" t="n"/>
      <c r="L48" s="106" t="n"/>
      <c r="M48" s="106" t="n"/>
    </row>
    <row r="49" ht="8" customHeight="1" s="74">
      <c r="A49" s="95" t="n"/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5" t="n"/>
      <c r="M49" s="9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V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30" t="inlineStr">
        <is>
          <t>Colour key:</t>
        </is>
      </c>
    </row>
    <row r="3" ht="15" customHeight="1" s="74">
      <c r="A3" s="17" t="inlineStr">
        <is>
          <t>Ticker</t>
        </is>
      </c>
      <c r="B3" s="66" t="inlineStr">
        <is>
          <t>SCCO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Southern Copper Corporation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Metals &amp; Mining — Copper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n"/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t="n">
        <v>1.11</v>
      </c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>
        <v>172.97</v>
      </c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t="n">
        <v>142890.5</v>
      </c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inlineStr">
        <is>
          <t>2026-06-07</t>
        </is>
      </c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  <c r="V13" t="inlineStr">
        <is>
          <t>Q1'26</t>
        </is>
      </c>
    </row>
    <row r="14" ht="15" customHeight="1" s="74">
      <c r="A14" s="15" t="inlineStr">
        <is>
          <t>Revenue</t>
        </is>
      </c>
      <c r="B14" s="68" t="n">
        <v>5046</v>
      </c>
      <c r="C14" s="68" t="n">
        <v>5380</v>
      </c>
      <c r="D14" s="68" t="n">
        <v>6655</v>
      </c>
      <c r="E14" s="68" t="n">
        <v>7097</v>
      </c>
      <c r="F14" s="68" t="n">
        <v>7286</v>
      </c>
      <c r="G14" s="68" t="n">
        <v>7985</v>
      </c>
      <c r="H14" s="68" t="n">
        <v>10934.1</v>
      </c>
      <c r="I14" s="68" t="n">
        <v>10047.9</v>
      </c>
      <c r="J14" s="68" t="n">
        <v>9895.799999999999</v>
      </c>
      <c r="K14" s="68" t="n">
        <v>11433.4</v>
      </c>
      <c r="L14" s="68" t="n">
        <v>13420</v>
      </c>
      <c r="N14" s="68" t="n">
        <v>2599.8</v>
      </c>
      <c r="O14" s="68" t="n">
        <v>3118.3</v>
      </c>
      <c r="P14" s="68" t="n">
        <v>2930.9</v>
      </c>
      <c r="Q14" s="68" t="n">
        <v>2784.4</v>
      </c>
      <c r="R14" s="68" t="n">
        <v>3121.9</v>
      </c>
      <c r="S14" s="68" t="n">
        <v>3051</v>
      </c>
      <c r="T14" s="68" t="n">
        <v>3377.3</v>
      </c>
      <c r="U14" s="68" t="n">
        <v>3869.8</v>
      </c>
      <c r="V14" t="n">
        <v>4251.4</v>
      </c>
    </row>
    <row r="15" ht="15" customHeight="1" s="74">
      <c r="A15" s="17" t="inlineStr">
        <is>
          <t>Cost of Goods Sold</t>
        </is>
      </c>
      <c r="B15" s="69" t="n">
        <v>2928</v>
      </c>
      <c r="C15" s="69" t="n">
        <v>3034</v>
      </c>
      <c r="D15" s="69" t="n">
        <v>3253</v>
      </c>
      <c r="E15" s="69" t="n">
        <v>3409</v>
      </c>
      <c r="F15" s="69" t="n">
        <v>3607</v>
      </c>
      <c r="G15" s="69" t="n">
        <v>3930</v>
      </c>
      <c r="H15" s="69" t="n">
        <v>3894.4</v>
      </c>
      <c r="I15" s="69" t="n">
        <v>4649.1</v>
      </c>
      <c r="J15" s="69" t="n">
        <v>4687.7</v>
      </c>
      <c r="K15" s="69" t="n">
        <v>4841.4</v>
      </c>
      <c r="L15" s="69" t="n">
        <v>5359.2</v>
      </c>
      <c r="N15" s="69" t="n">
        <v>1157.6</v>
      </c>
      <c r="O15" s="69" t="n">
        <v>1248.9</v>
      </c>
      <c r="P15" s="69" t="n">
        <v>1223.1</v>
      </c>
      <c r="Q15" s="69" t="n">
        <v>1211.8</v>
      </c>
      <c r="R15" s="69" t="n">
        <v>1319.2</v>
      </c>
      <c r="S15" s="69" t="n">
        <v>1211.7</v>
      </c>
      <c r="T15" s="69" t="n">
        <v>1356.8</v>
      </c>
      <c r="U15" s="69" t="n">
        <v>1471.5</v>
      </c>
      <c r="V15" t="n">
        <v>1498.8</v>
      </c>
    </row>
    <row r="16" ht="15" customHeight="1" s="74">
      <c r="A16" s="15" t="inlineStr">
        <is>
          <t>Gross Profit</t>
        </is>
      </c>
      <c r="B16" s="135" t="n">
        <v>2118</v>
      </c>
      <c r="C16" s="135" t="n">
        <v>2346</v>
      </c>
      <c r="D16" s="135" t="n">
        <v>3402</v>
      </c>
      <c r="E16" s="135" t="n">
        <v>3688</v>
      </c>
      <c r="F16" s="135" t="n">
        <v>3679</v>
      </c>
      <c r="G16" s="135" t="n">
        <v>4055</v>
      </c>
      <c r="H16" s="135" t="n">
        <v>7039.700000000001</v>
      </c>
      <c r="I16" s="135" t="n">
        <v>5398.799999999999</v>
      </c>
      <c r="J16" s="135" t="n">
        <v>5208.099999999999</v>
      </c>
      <c r="K16" s="135" t="n">
        <v>6592</v>
      </c>
      <c r="L16" s="135" t="n">
        <v>8060.8</v>
      </c>
      <c r="N16" s="70" t="n">
        <v>1442.2</v>
      </c>
      <c r="O16" s="70" t="n">
        <v>1869.4</v>
      </c>
      <c r="P16" s="70" t="n">
        <v>1707.8</v>
      </c>
      <c r="Q16" s="70" t="n">
        <v>1572.6</v>
      </c>
      <c r="R16" s="70" t="n">
        <v>1802.7</v>
      </c>
      <c r="S16" s="70" t="n">
        <v>1839.3</v>
      </c>
      <c r="T16" s="70" t="n">
        <v>2020.5</v>
      </c>
      <c r="U16" s="70" t="n">
        <v>2398.3</v>
      </c>
      <c r="V16" t="n">
        <v>2752.6</v>
      </c>
    </row>
    <row r="17" ht="15" customHeight="1" s="74">
      <c r="A17" s="17" t="inlineStr">
        <is>
          <t>SG&amp;A</t>
        </is>
      </c>
      <c r="B17" s="69" t="n"/>
      <c r="C17" s="69" t="n"/>
      <c r="D17" s="69" t="n">
        <v>91</v>
      </c>
      <c r="E17" s="69" t="n">
        <v>103</v>
      </c>
      <c r="F17" s="69" t="n">
        <v>132</v>
      </c>
      <c r="G17" s="69" t="n">
        <v>126</v>
      </c>
      <c r="H17" s="69" t="n">
        <v>125.2</v>
      </c>
      <c r="I17" s="69" t="n">
        <v>125</v>
      </c>
      <c r="J17" s="69" t="n">
        <v>127.2</v>
      </c>
      <c r="K17" s="69" t="n">
        <v>130.5</v>
      </c>
      <c r="L17" s="69" t="n">
        <v>137.8</v>
      </c>
      <c r="N17" s="69" t="n">
        <v>30.8</v>
      </c>
      <c r="O17" s="69" t="n">
        <v>33.9</v>
      </c>
      <c r="P17" s="69" t="n">
        <v>31.2</v>
      </c>
      <c r="Q17" s="69" t="n">
        <v>34.5</v>
      </c>
      <c r="R17" s="69" t="n">
        <v>31.7</v>
      </c>
      <c r="S17" s="69" t="n">
        <v>32.5</v>
      </c>
      <c r="T17" s="69" t="n">
        <v>33.7</v>
      </c>
      <c r="U17" s="69" t="n">
        <v>39.9</v>
      </c>
      <c r="V17" t="n">
        <v>35.8</v>
      </c>
    </row>
    <row r="18" ht="15" customHeight="1" s="74">
      <c r="A18" s="15" t="inlineStr">
        <is>
          <t>R&amp;D</t>
        </is>
      </c>
      <c r="B18" s="68" t="n">
        <v>0</v>
      </c>
      <c r="C18" s="68" t="n">
        <v>0</v>
      </c>
      <c r="D18" s="68" t="n">
        <v>0</v>
      </c>
      <c r="E18" s="68" t="n">
        <v>0</v>
      </c>
      <c r="F18" s="68" t="n">
        <v>0</v>
      </c>
      <c r="G18" s="68" t="n">
        <v>0</v>
      </c>
      <c r="H18" s="68" t="n">
        <v>0</v>
      </c>
      <c r="I18" s="68" t="n">
        <v>0</v>
      </c>
      <c r="J18" s="68" t="n">
        <v>0</v>
      </c>
      <c r="K18" s="68" t="n">
        <v>0</v>
      </c>
      <c r="L18" s="68" t="n">
        <v>0</v>
      </c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/>
      <c r="C19" s="71" t="n"/>
      <c r="D19" s="71" t="n"/>
      <c r="E19" s="71" t="n"/>
      <c r="F19" s="71" t="n"/>
      <c r="G19" s="71" t="n"/>
      <c r="H19" s="71" t="n"/>
      <c r="I19" s="71" t="n"/>
      <c r="J19" s="71" t="n"/>
      <c r="K19" s="71" t="n"/>
      <c r="L19" s="71" t="n"/>
      <c r="M19" t="inlineStr">
        <is>
          <t>CLEARED 2026-06-06: SCCO prints no OpEx-excl-COGS subtotal (extractor NOT_FOUND); legacy values had mixed definitions across years</t>
        </is>
      </c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136" t="n">
        <v>1925</v>
      </c>
      <c r="C20" s="136" t="n">
        <v>2211</v>
      </c>
      <c r="D20" s="136" t="n">
        <v>3290</v>
      </c>
      <c r="E20" s="136" t="n">
        <v>3556</v>
      </c>
      <c r="F20" s="136" t="n">
        <v>3517</v>
      </c>
      <c r="G20" s="136" t="n">
        <v>3896</v>
      </c>
      <c r="H20" s="136" t="n">
        <v>6871.1</v>
      </c>
      <c r="I20" s="136" t="n">
        <v>5232.1</v>
      </c>
      <c r="J20" s="136" t="n">
        <v>5025.900000000001</v>
      </c>
      <c r="K20" s="136" t="n">
        <v>6400.599999999999</v>
      </c>
      <c r="L20" s="136" t="n">
        <v>7870.099999999999</v>
      </c>
      <c r="N20" s="68" t="n">
        <v>1398.7</v>
      </c>
      <c r="O20" s="68" t="n">
        <v>1816.9</v>
      </c>
      <c r="P20" s="68" t="n">
        <v>1663.4</v>
      </c>
      <c r="Q20" s="68" t="n">
        <v>1521.6</v>
      </c>
      <c r="R20" s="68" t="n">
        <v>1759.3</v>
      </c>
      <c r="S20" s="68" t="n">
        <v>1793.2</v>
      </c>
      <c r="T20" s="68" t="n">
        <v>1976.6</v>
      </c>
      <c r="U20" s="68" t="n">
        <v>2341.1</v>
      </c>
      <c r="V20" t="n">
        <v>2706.1</v>
      </c>
    </row>
    <row r="21" ht="15" customHeight="1" s="74">
      <c r="A21" s="17" t="inlineStr">
        <is>
          <t>D&amp;A</t>
        </is>
      </c>
      <c r="B21" s="69" t="n">
        <v>511</v>
      </c>
      <c r="C21" s="69" t="n">
        <v>647</v>
      </c>
      <c r="D21" s="69" t="n">
        <v>671</v>
      </c>
      <c r="E21" s="69" t="n">
        <v>675</v>
      </c>
      <c r="F21" s="69" t="n">
        <v>764</v>
      </c>
      <c r="G21" s="69" t="n">
        <v>775</v>
      </c>
      <c r="H21" s="69" t="n">
        <v>806</v>
      </c>
      <c r="I21" s="69" t="n">
        <v>796.3</v>
      </c>
      <c r="J21" s="69" t="n">
        <v>833.6</v>
      </c>
      <c r="K21" s="69" t="n">
        <v>845.9</v>
      </c>
      <c r="L21" s="69" t="n">
        <v>868.4</v>
      </c>
      <c r="N21" s="69" t="n">
        <v>209</v>
      </c>
      <c r="O21" s="69" t="n">
        <v>209.6</v>
      </c>
      <c r="P21" s="69" t="n">
        <v>213.1</v>
      </c>
      <c r="Q21" s="69" t="n">
        <v>214.2</v>
      </c>
      <c r="R21" s="69" t="n">
        <v>223.8</v>
      </c>
      <c r="S21" s="69" t="n">
        <v>206.2</v>
      </c>
      <c r="T21" s="69" t="n">
        <v>207.8</v>
      </c>
      <c r="U21" s="69" t="n">
        <v>230.7</v>
      </c>
      <c r="V21" t="n">
        <v>225.7</v>
      </c>
    </row>
    <row r="22" ht="15" customHeight="1" s="74">
      <c r="A22" s="15" t="inlineStr">
        <is>
          <t>EBIT (Operating Income)</t>
        </is>
      </c>
      <c r="B22" s="70" t="n">
        <v>1414</v>
      </c>
      <c r="C22" s="70" t="n">
        <v>1564</v>
      </c>
      <c r="D22" s="70" t="n">
        <v>2619</v>
      </c>
      <c r="E22" s="70" t="n">
        <v>2881</v>
      </c>
      <c r="F22" s="70" t="n">
        <v>2753</v>
      </c>
      <c r="G22" s="70" t="n">
        <v>3121</v>
      </c>
      <c r="H22" s="70" t="n">
        <v>6065.1</v>
      </c>
      <c r="I22" s="70" t="n">
        <v>4435.8</v>
      </c>
      <c r="J22" s="70" t="n">
        <v>4192.3</v>
      </c>
      <c r="K22" s="70" t="n">
        <v>5554.7</v>
      </c>
      <c r="L22" s="70" t="n">
        <v>7001.7</v>
      </c>
      <c r="N22" s="70" t="n">
        <v>1189.7</v>
      </c>
      <c r="O22" s="70" t="n">
        <v>1607.3</v>
      </c>
      <c r="P22" s="70" t="n">
        <v>1450.3</v>
      </c>
      <c r="Q22" s="70" t="n">
        <v>1307.4</v>
      </c>
      <c r="R22" s="70" t="n">
        <v>1535.5</v>
      </c>
      <c r="S22" s="70" t="n">
        <v>1587</v>
      </c>
      <c r="T22" s="70" t="n">
        <v>1768.8</v>
      </c>
      <c r="U22" s="70" t="n">
        <v>2110.4</v>
      </c>
      <c r="V22" t="n">
        <v>2480.4</v>
      </c>
    </row>
    <row r="23" ht="15" customHeight="1" s="74">
      <c r="A23" s="17" t="inlineStr">
        <is>
          <t>Interest Expense</t>
        </is>
      </c>
      <c r="B23" s="69" t="n"/>
      <c r="C23" s="69" t="n"/>
      <c r="D23" s="69" t="n">
        <v>357</v>
      </c>
      <c r="E23" s="69" t="n">
        <v>361</v>
      </c>
      <c r="F23" s="69" t="n">
        <v>373</v>
      </c>
      <c r="G23" s="69" t="n">
        <v>393</v>
      </c>
      <c r="H23" s="69" t="n">
        <v>387.9</v>
      </c>
      <c r="I23" s="69" t="n">
        <v>387.1</v>
      </c>
      <c r="J23" s="69" t="n">
        <v>376.3</v>
      </c>
      <c r="K23" s="69" t="n">
        <v>376.5</v>
      </c>
      <c r="L23" s="69" t="n">
        <v>416.7</v>
      </c>
      <c r="N23" s="69" t="n">
        <v>94.2</v>
      </c>
      <c r="O23" s="69" t="n">
        <v>94.09999999999999</v>
      </c>
      <c r="P23" s="69" t="n">
        <v>94.09999999999999</v>
      </c>
      <c r="Q23" s="69" t="n">
        <v>94.2</v>
      </c>
      <c r="R23" s="69" t="n">
        <v>102.3</v>
      </c>
      <c r="S23" s="69" t="n">
        <v>105.6</v>
      </c>
      <c r="T23" s="69" t="n">
        <v>104.3</v>
      </c>
      <c r="U23" s="69" t="n">
        <v>104.4</v>
      </c>
      <c r="V23" t="n">
        <v>104.5</v>
      </c>
    </row>
    <row r="24" ht="15" customHeight="1" s="74">
      <c r="A24" s="15" t="inlineStr">
        <is>
          <t>Pre-Tax Income</t>
        </is>
      </c>
      <c r="B24" s="70" t="n"/>
      <c r="C24" s="70" t="n"/>
      <c r="D24" s="70" t="n">
        <v>2303</v>
      </c>
      <c r="E24" s="70" t="n">
        <v>2589</v>
      </c>
      <c r="F24" s="70" t="n">
        <v>2427</v>
      </c>
      <c r="G24" s="70" t="n">
        <v>2746</v>
      </c>
      <c r="H24" s="70" t="n">
        <v>5696.8</v>
      </c>
      <c r="I24" s="70" t="n">
        <v>4247.8</v>
      </c>
      <c r="J24" s="70" t="n">
        <v>3955.8</v>
      </c>
      <c r="K24" s="70" t="n">
        <v>5357.4</v>
      </c>
      <c r="L24" s="70" t="n">
        <v>6784.3</v>
      </c>
      <c r="N24" s="70" t="n">
        <v>1155.5</v>
      </c>
      <c r="O24" s="70" t="n">
        <v>1530.6</v>
      </c>
      <c r="P24" s="70" t="n">
        <v>1426.7</v>
      </c>
      <c r="Q24" s="70" t="n">
        <v>1244.5</v>
      </c>
      <c r="R24" s="70" t="n">
        <v>1478.5</v>
      </c>
      <c r="S24" s="70" t="n">
        <v>1543.9</v>
      </c>
      <c r="T24" s="70" t="n">
        <v>1724.1</v>
      </c>
      <c r="U24" s="70" t="n">
        <v>2037.7</v>
      </c>
      <c r="V24" t="n">
        <v>2444.1</v>
      </c>
    </row>
    <row r="25" ht="15" customHeight="1" s="74">
      <c r="A25" s="17" t="inlineStr">
        <is>
          <t>Tax Expense</t>
        </is>
      </c>
      <c r="B25" s="136" t="n"/>
      <c r="C25" s="136" t="n"/>
      <c r="D25" s="136" t="n">
        <v>1574</v>
      </c>
      <c r="E25" s="136" t="n">
        <v>1046</v>
      </c>
      <c r="F25" s="136" t="n">
        <v>941</v>
      </c>
      <c r="G25" s="136" t="n">
        <v>1176</v>
      </c>
      <c r="H25" s="136" t="n">
        <v>2299.2</v>
      </c>
      <c r="I25" s="136" t="n">
        <v>1596.1</v>
      </c>
      <c r="J25" s="136" t="n">
        <v>1518.9</v>
      </c>
      <c r="K25" s="136" t="n">
        <v>1975.3</v>
      </c>
      <c r="L25" s="136" t="n">
        <v>2470.1</v>
      </c>
      <c r="N25" s="69" t="n">
        <v>423.4</v>
      </c>
      <c r="O25" s="69" t="n">
        <v>578.8</v>
      </c>
      <c r="P25" s="69" t="n">
        <v>526.4</v>
      </c>
      <c r="Q25" s="69" t="n">
        <v>446.7</v>
      </c>
      <c r="R25" s="69" t="n">
        <v>532.8</v>
      </c>
      <c r="S25" s="69" t="n">
        <v>576</v>
      </c>
      <c r="T25" s="69" t="n">
        <v>619.7</v>
      </c>
      <c r="U25" s="69" t="n">
        <v>741.7</v>
      </c>
      <c r="V25" t="n">
        <v>891</v>
      </c>
    </row>
    <row r="26" ht="15" customHeight="1" s="74">
      <c r="A26" s="15" t="inlineStr">
        <is>
          <t>Net Income</t>
        </is>
      </c>
      <c r="B26" s="68" t="n">
        <v>736</v>
      </c>
      <c r="C26" s="68" t="n">
        <v>777</v>
      </c>
      <c r="D26" s="68" t="n">
        <v>729</v>
      </c>
      <c r="E26" s="68" t="n">
        <v>1543</v>
      </c>
      <c r="F26" s="68" t="n">
        <v>1486</v>
      </c>
      <c r="G26" s="68" t="n">
        <v>1570</v>
      </c>
      <c r="H26" s="68" t="n">
        <v>3397.1</v>
      </c>
      <c r="I26" s="68" t="n">
        <v>2638.5</v>
      </c>
      <c r="J26" s="68" t="n">
        <v>2425.2</v>
      </c>
      <c r="K26" s="68" t="n">
        <v>3376.8</v>
      </c>
      <c r="L26" s="68" t="n">
        <v>4334.9</v>
      </c>
      <c r="N26" s="68" t="n">
        <v>736</v>
      </c>
      <c r="O26" s="68" t="n">
        <v>950.2</v>
      </c>
      <c r="P26" s="68" t="n">
        <v>896.7</v>
      </c>
      <c r="Q26" s="68" t="n">
        <v>793.9</v>
      </c>
      <c r="R26" s="68" t="n">
        <v>945.9</v>
      </c>
      <c r="S26" s="68" t="n">
        <v>973.4</v>
      </c>
      <c r="T26" s="68" t="n">
        <v>1107.6</v>
      </c>
      <c r="U26" s="68" t="n">
        <v>1307.9</v>
      </c>
      <c r="V26" t="n">
        <v>1576.9</v>
      </c>
    </row>
    <row r="27" ht="15" customHeight="1" s="74">
      <c r="A27" s="17" t="inlineStr">
        <is>
          <t>Diluted EPS</t>
        </is>
      </c>
      <c r="B27" s="72" t="n"/>
      <c r="C27" s="72" t="n"/>
      <c r="D27" s="72" t="n">
        <v>0.9399999999999999</v>
      </c>
      <c r="E27" s="72" t="n">
        <v>2</v>
      </c>
      <c r="F27" s="72" t="n">
        <v>1.92</v>
      </c>
      <c r="G27" s="72" t="n">
        <v>2.03</v>
      </c>
      <c r="H27" s="72" t="n">
        <v>4.39</v>
      </c>
      <c r="I27" s="72" t="n">
        <v>3.41</v>
      </c>
      <c r="J27" s="72" t="n">
        <v>3.05</v>
      </c>
      <c r="K27" s="72" t="n">
        <v>4.21</v>
      </c>
      <c r="L27" s="72" t="n">
        <v>5.24</v>
      </c>
      <c r="N27" s="72" t="n">
        <v>0.95</v>
      </c>
      <c r="O27" s="72" t="n">
        <v>1.22</v>
      </c>
      <c r="P27" s="72" t="n">
        <v>1.15</v>
      </c>
      <c r="Q27" s="72" t="n">
        <v>0.89</v>
      </c>
      <c r="R27" s="72" t="n">
        <v>1.19</v>
      </c>
      <c r="S27" s="72" t="n">
        <v>1.21</v>
      </c>
      <c r="T27" s="72" t="n">
        <v>1.35</v>
      </c>
      <c r="U27" s="72" t="n">
        <v>1.53</v>
      </c>
      <c r="V27" t="n">
        <v>1.92</v>
      </c>
    </row>
    <row r="28" ht="15" customHeight="1" s="74">
      <c r="A28" s="15" t="inlineStr">
        <is>
          <t>Diluted Shares Out. (M)</t>
        </is>
      </c>
      <c r="B28" s="75" t="n">
        <v>803</v>
      </c>
      <c r="C28" s="75" t="n">
        <v>782</v>
      </c>
      <c r="D28" s="75" t="n">
        <v>781</v>
      </c>
      <c r="E28" s="75" t="n">
        <v>781</v>
      </c>
      <c r="F28" s="75" t="n">
        <v>781</v>
      </c>
      <c r="G28" s="75" t="n">
        <v>781</v>
      </c>
      <c r="H28" s="75" t="n">
        <v>773.1</v>
      </c>
      <c r="I28" s="75" t="n">
        <v>773.1</v>
      </c>
      <c r="J28" s="75" t="n">
        <v>795.3</v>
      </c>
      <c r="K28" s="75" t="n">
        <v>802.9</v>
      </c>
      <c r="L28" s="75" t="n">
        <v>826.6</v>
      </c>
      <c r="M28" t="n">
        <v>826.1</v>
      </c>
      <c r="N28" s="75" t="n">
        <v>773.1</v>
      </c>
      <c r="O28" s="75" t="n">
        <v>777.9</v>
      </c>
      <c r="P28" s="75" t="n">
        <v>782.9</v>
      </c>
      <c r="Q28" s="75" t="n"/>
      <c r="R28" s="75" t="n">
        <v>792.5</v>
      </c>
      <c r="S28" s="75" t="n"/>
      <c r="T28" s="75" t="n">
        <v>822.7</v>
      </c>
      <c r="U28" s="75" t="n"/>
      <c r="V28" t="n">
        <v>821.7</v>
      </c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>Q1'24</t>
        </is>
      </c>
      <c r="O31" s="14" t="inlineStr">
        <is>
          <t>Q2'24</t>
        </is>
      </c>
      <c r="P31" s="14" t="inlineStr">
        <is>
          <t>Q3'24</t>
        </is>
      </c>
      <c r="Q31" s="14" t="inlineStr">
        <is>
          <t>Q4'24</t>
        </is>
      </c>
      <c r="R31" s="14" t="inlineStr">
        <is>
          <t>Q1'25</t>
        </is>
      </c>
      <c r="S31" s="14" t="inlineStr">
        <is>
          <t>Q2'25</t>
        </is>
      </c>
      <c r="T31" s="14" t="inlineStr">
        <is>
          <t>Q3'25</t>
        </is>
      </c>
      <c r="U31" s="14" t="inlineStr">
        <is>
          <t>Q4'25</t>
        </is>
      </c>
      <c r="V31" t="inlineStr">
        <is>
          <t>Q1'26</t>
        </is>
      </c>
    </row>
    <row r="32" ht="15" customHeight="1" s="74">
      <c r="A32" s="15" t="inlineStr">
        <is>
          <t>Total Cash &amp; Equivalents</t>
        </is>
      </c>
      <c r="B32" s="68" t="n">
        <v>275</v>
      </c>
      <c r="C32" s="68" t="n">
        <v>546</v>
      </c>
      <c r="D32" s="68" t="n">
        <v>1005</v>
      </c>
      <c r="E32" s="68" t="n">
        <v>845</v>
      </c>
      <c r="F32" s="68" t="n">
        <v>1925</v>
      </c>
      <c r="G32" s="68" t="n">
        <v>2184</v>
      </c>
      <c r="H32" s="68" t="n">
        <v>3002</v>
      </c>
      <c r="I32" s="68" t="n">
        <v>2069.7</v>
      </c>
      <c r="J32" s="68" t="n">
        <v>1151.5</v>
      </c>
      <c r="K32" s="68" t="n">
        <v>3258.1</v>
      </c>
      <c r="L32" s="68" t="n">
        <v>4304.6</v>
      </c>
      <c r="N32" s="68" t="n">
        <v>1252.2</v>
      </c>
      <c r="O32" s="68" t="n">
        <v>1875.3</v>
      </c>
      <c r="P32" s="68" t="n">
        <v>2654.8</v>
      </c>
      <c r="Q32" s="68" t="n">
        <v>3258.1</v>
      </c>
      <c r="R32" s="68" t="n">
        <v>4116.3</v>
      </c>
      <c r="S32" s="68" t="n">
        <v>3334.9</v>
      </c>
      <c r="T32" s="68" t="n">
        <v>3949.6</v>
      </c>
      <c r="U32" s="68" t="n">
        <v>4304.6</v>
      </c>
      <c r="V32" t="n">
        <v>4915.4</v>
      </c>
    </row>
    <row r="33" ht="15" customHeight="1" s="74">
      <c r="A33" s="17" t="inlineStr">
        <is>
          <t>Short-term Debt</t>
        </is>
      </c>
      <c r="B33" s="69" t="n"/>
      <c r="C33" s="69" t="n"/>
      <c r="D33" s="69" t="n">
        <v>0</v>
      </c>
      <c r="E33" s="69" t="n">
        <v>0</v>
      </c>
      <c r="F33" s="69" t="n">
        <v>400</v>
      </c>
      <c r="G33" s="69" t="n">
        <v>0</v>
      </c>
      <c r="H33" s="69" t="n">
        <v>299.7</v>
      </c>
      <c r="I33" s="69" t="n">
        <v>0</v>
      </c>
      <c r="J33" s="69" t="n">
        <v>0</v>
      </c>
      <c r="K33" s="69" t="n">
        <v>499.8</v>
      </c>
      <c r="L33" s="69" t="n">
        <v>0</v>
      </c>
      <c r="N33" s="69" t="n"/>
      <c r="O33" s="69" t="n">
        <v>499.5</v>
      </c>
      <c r="P33" s="69" t="n">
        <v>499.6</v>
      </c>
      <c r="Q33" s="69" t="n">
        <v>499.8</v>
      </c>
      <c r="R33" s="69" t="n">
        <v>500</v>
      </c>
      <c r="S33" s="69" t="n">
        <v>499.8</v>
      </c>
      <c r="T33" s="69" t="n">
        <v>499.8</v>
      </c>
      <c r="U33" s="69" t="n">
        <v>0</v>
      </c>
    </row>
    <row r="34" ht="15" customHeight="1" s="74">
      <c r="A34" s="15" t="inlineStr">
        <is>
          <t>Long-term Debt</t>
        </is>
      </c>
      <c r="B34" s="68" t="n">
        <v>5952</v>
      </c>
      <c r="C34" s="68" t="n">
        <v>5954</v>
      </c>
      <c r="D34" s="68" t="n">
        <v>5957</v>
      </c>
      <c r="E34" s="68" t="n">
        <v>5960</v>
      </c>
      <c r="F34" s="68" t="n">
        <v>6541</v>
      </c>
      <c r="G34" s="68" t="n">
        <v>6544</v>
      </c>
      <c r="H34" s="68" t="n">
        <v>6247.9</v>
      </c>
      <c r="I34" s="68" t="n">
        <v>6251</v>
      </c>
      <c r="J34" s="68" t="n">
        <v>6254.6</v>
      </c>
      <c r="K34" s="68" t="n">
        <v>5758.5</v>
      </c>
      <c r="L34" s="68" t="n">
        <v>6750.7</v>
      </c>
      <c r="N34" s="68" t="n">
        <v>6255.5</v>
      </c>
      <c r="O34" s="68" t="n">
        <v>5757</v>
      </c>
      <c r="P34" s="68" t="n">
        <v>5757.8</v>
      </c>
      <c r="Q34" s="68" t="n">
        <v>5758.5</v>
      </c>
      <c r="R34" s="68" t="n">
        <v>6747</v>
      </c>
      <c r="S34" s="68" t="n">
        <v>6748.2</v>
      </c>
      <c r="T34" s="68" t="n">
        <v>6749.4</v>
      </c>
      <c r="U34" s="68" t="n">
        <v>6750.7</v>
      </c>
      <c r="V34" t="n">
        <v>6751.9</v>
      </c>
    </row>
    <row r="35" ht="15" customHeight="1" s="74">
      <c r="A35" s="17" t="inlineStr">
        <is>
          <t>Total Debt</t>
        </is>
      </c>
      <c r="B35" s="135" t="n">
        <v>5952</v>
      </c>
      <c r="C35" s="135" t="n">
        <v>5954</v>
      </c>
      <c r="D35" s="135" t="n">
        <v>5957</v>
      </c>
      <c r="E35" s="135" t="n">
        <v>5960</v>
      </c>
      <c r="F35" s="135" t="n">
        <v>6941</v>
      </c>
      <c r="G35" s="135" t="n">
        <v>6544</v>
      </c>
      <c r="H35" s="135" t="n">
        <v>6547.599999999999</v>
      </c>
      <c r="I35" s="135" t="n">
        <v>6251</v>
      </c>
      <c r="J35" s="135" t="n">
        <v>6254.6</v>
      </c>
      <c r="K35" s="135" t="n">
        <v>6258.3</v>
      </c>
      <c r="L35" s="135" t="n">
        <v>6750.7</v>
      </c>
      <c r="N35" s="71" t="n">
        <v>6255.5</v>
      </c>
      <c r="O35" s="71" t="n">
        <v>6256.5</v>
      </c>
      <c r="P35" s="71" t="n">
        <v>6257.4</v>
      </c>
      <c r="Q35" s="71" t="n">
        <v>6258.3</v>
      </c>
      <c r="R35" s="71" t="n">
        <v>7247</v>
      </c>
      <c r="S35" s="71" t="n">
        <v>7248</v>
      </c>
      <c r="T35" s="71" t="n">
        <v>7249.2</v>
      </c>
      <c r="U35" s="71" t="n">
        <v>6750.7</v>
      </c>
      <c r="V35" t="n">
        <v>6751.9</v>
      </c>
    </row>
    <row r="36" ht="15" customHeight="1" s="74">
      <c r="A36" s="15" t="inlineStr">
        <is>
          <t>Net Debt</t>
        </is>
      </c>
      <c r="B36" s="135" t="n">
        <v>5677</v>
      </c>
      <c r="C36" s="135" t="n">
        <v>5408</v>
      </c>
      <c r="D36" s="135" t="n">
        <v>4952</v>
      </c>
      <c r="E36" s="135" t="n">
        <v>5115</v>
      </c>
      <c r="F36" s="135" t="n">
        <v>5016</v>
      </c>
      <c r="G36" s="135" t="n">
        <v>4360</v>
      </c>
      <c r="H36" s="135" t="n">
        <v>3545.599999999999</v>
      </c>
      <c r="I36" s="135" t="n">
        <v>4181.3</v>
      </c>
      <c r="J36" s="135" t="n">
        <v>5103.1</v>
      </c>
      <c r="K36" s="135" t="n">
        <v>3000.2</v>
      </c>
      <c r="L36" s="135" t="n">
        <v>2446.099999999999</v>
      </c>
      <c r="N36" s="70" t="n">
        <v>5003.3</v>
      </c>
      <c r="O36" s="70" t="n">
        <v>4381.2</v>
      </c>
      <c r="P36" s="70" t="n">
        <v>3602.6</v>
      </c>
      <c r="Q36" s="70" t="n">
        <v>3000.2</v>
      </c>
      <c r="R36" s="70" t="n">
        <v>3130.7</v>
      </c>
      <c r="S36" s="70" t="n">
        <v>3913.1</v>
      </c>
      <c r="T36" s="70" t="n">
        <v>3299.6</v>
      </c>
      <c r="U36" s="70" t="n">
        <v>2446.1</v>
      </c>
      <c r="V36" t="n">
        <v>1836.5</v>
      </c>
    </row>
    <row r="37" ht="15" customHeight="1" s="74">
      <c r="A37" s="17" t="inlineStr">
        <is>
          <t>Total Current Assets</t>
        </is>
      </c>
      <c r="B37" s="69" t="n">
        <v>2484</v>
      </c>
      <c r="C37" s="69" t="n">
        <v>2566</v>
      </c>
      <c r="D37" s="69" t="n">
        <v>3170</v>
      </c>
      <c r="E37" s="69" t="n">
        <v>3180</v>
      </c>
      <c r="F37" s="69" t="n">
        <v>4185</v>
      </c>
      <c r="G37" s="69" t="n">
        <v>4815</v>
      </c>
      <c r="H37" s="69" t="n">
        <v>6139.6</v>
      </c>
      <c r="I37" s="69" t="n">
        <v>5188</v>
      </c>
      <c r="J37" s="69" t="n">
        <v>4429.5</v>
      </c>
      <c r="K37" s="69" t="n">
        <v>6174.3</v>
      </c>
      <c r="L37" s="69" t="n">
        <v>8352.5</v>
      </c>
      <c r="N37" s="69" t="n">
        <v>4440.8</v>
      </c>
      <c r="O37" s="69" t="n">
        <v>5333.7</v>
      </c>
      <c r="P37" s="69" t="n">
        <v>5926.4</v>
      </c>
      <c r="Q37" s="69" t="n">
        <v>6174.3</v>
      </c>
      <c r="R37" s="69" t="n">
        <v>7220</v>
      </c>
      <c r="S37" s="69" t="n">
        <v>7002.4</v>
      </c>
      <c r="T37" s="69" t="n">
        <v>7669.6</v>
      </c>
      <c r="U37" s="69" t="n">
        <v>8352.5</v>
      </c>
      <c r="V37" t="n">
        <v>8717</v>
      </c>
    </row>
    <row r="38" ht="15" customHeight="1" s="74">
      <c r="A38" s="15" t="inlineStr">
        <is>
          <t>Total Current Liabilities</t>
        </is>
      </c>
      <c r="B38" s="68" t="n">
        <v>920</v>
      </c>
      <c r="C38" s="68" t="n">
        <v>999</v>
      </c>
      <c r="D38" s="68" t="n">
        <v>1168</v>
      </c>
      <c r="E38" s="68" t="n">
        <v>1216</v>
      </c>
      <c r="F38" s="68" t="n">
        <v>1477</v>
      </c>
      <c r="G38" s="68" t="n">
        <v>1385</v>
      </c>
      <c r="H38" s="68" t="n">
        <v>2250</v>
      </c>
      <c r="I38" s="68" t="n">
        <v>1236</v>
      </c>
      <c r="J38" s="68" t="n">
        <v>1388.5</v>
      </c>
      <c r="K38" s="68" t="n">
        <v>2248.1</v>
      </c>
      <c r="L38" s="68" t="n">
        <v>2145.1</v>
      </c>
      <c r="N38" s="68" t="n">
        <v>1340</v>
      </c>
      <c r="O38" s="68" t="n">
        <v>1898.2</v>
      </c>
      <c r="P38" s="68" t="n">
        <v>2139.4</v>
      </c>
      <c r="Q38" s="68" t="n">
        <v>2248.1</v>
      </c>
      <c r="R38" s="68" t="n">
        <v>1944.4</v>
      </c>
      <c r="S38" s="68" t="n">
        <v>1329</v>
      </c>
      <c r="T38" s="68" t="n">
        <v>1698</v>
      </c>
      <c r="U38" s="68" t="n">
        <v>2145.1</v>
      </c>
      <c r="V38" t="n">
        <v>1992.4</v>
      </c>
    </row>
    <row r="39" ht="15" customHeight="1" s="74">
      <c r="A39" s="17" t="inlineStr">
        <is>
          <t>Total Assets</t>
        </is>
      </c>
      <c r="B39" s="69" t="n">
        <v>12593</v>
      </c>
      <c r="C39" s="69" t="n">
        <v>13234</v>
      </c>
      <c r="D39" s="69" t="n">
        <v>13780</v>
      </c>
      <c r="E39" s="69" t="n">
        <v>14288</v>
      </c>
      <c r="F39" s="69" t="n">
        <v>16407</v>
      </c>
      <c r="G39" s="69" t="n">
        <v>16947</v>
      </c>
      <c r="H39" s="69" t="n">
        <v>18297.6</v>
      </c>
      <c r="I39" s="69" t="n">
        <v>17277</v>
      </c>
      <c r="J39" s="69" t="n">
        <v>16725.3</v>
      </c>
      <c r="K39" s="69" t="n">
        <v>18713.5</v>
      </c>
      <c r="L39" s="69" t="n">
        <v>21381.4</v>
      </c>
      <c r="N39" s="69" t="n">
        <v>16789.3</v>
      </c>
      <c r="O39" s="69" t="n">
        <v>17777.7</v>
      </c>
      <c r="P39" s="69" t="n">
        <v>18415.5</v>
      </c>
      <c r="Q39" s="69" t="n">
        <v>18713.5</v>
      </c>
      <c r="R39" s="69" t="n">
        <v>19791.2</v>
      </c>
      <c r="S39" s="69" t="n">
        <v>19554.7</v>
      </c>
      <c r="T39" s="69" t="n">
        <v>20331.8</v>
      </c>
      <c r="U39" s="69" t="n">
        <v>21381.4</v>
      </c>
      <c r="V39" t="n">
        <v>21929.9</v>
      </c>
    </row>
    <row r="40" ht="15" customHeight="1" s="74">
      <c r="A40" s="15" t="inlineStr">
        <is>
          <t>Total Liabilities</t>
        </is>
      </c>
      <c r="B40" s="136" t="n">
        <v>7235</v>
      </c>
      <c r="C40" s="136" t="n">
        <v>7303</v>
      </c>
      <c r="D40" s="136" t="n">
        <v>7570</v>
      </c>
      <c r="E40" s="136" t="n">
        <v>7613</v>
      </c>
      <c r="F40" s="136" t="n">
        <v>9543</v>
      </c>
      <c r="G40" s="136" t="n">
        <v>9671</v>
      </c>
      <c r="H40" s="136" t="n">
        <v>10089.8</v>
      </c>
      <c r="I40" s="136" t="n">
        <v>9130.799999999999</v>
      </c>
      <c r="J40" s="136" t="n">
        <v>9244.099999999999</v>
      </c>
      <c r="K40" s="136" t="n">
        <v>9475.299999999999</v>
      </c>
      <c r="L40" s="136" t="n">
        <v>10276.5</v>
      </c>
      <c r="N40" s="68" t="n">
        <v>9247.6</v>
      </c>
      <c r="O40" s="68" t="n">
        <v>9285.200000000001</v>
      </c>
      <c r="P40" s="68" t="n">
        <v>9494.5</v>
      </c>
      <c r="Q40" s="68" t="n">
        <v>9541.9</v>
      </c>
      <c r="R40" s="68" t="n">
        <v>10222.9</v>
      </c>
      <c r="S40" s="68" t="n">
        <v>9569.9</v>
      </c>
      <c r="T40" s="68" t="n">
        <v>9881.9</v>
      </c>
      <c r="U40" s="68" t="n">
        <v>10343.3</v>
      </c>
      <c r="V40" t="n">
        <v>10142.3</v>
      </c>
    </row>
    <row r="41" ht="15" customHeight="1" s="74">
      <c r="A41" s="17" t="inlineStr">
        <is>
          <t>Shareholders' Equity</t>
        </is>
      </c>
      <c r="B41" s="69" t="n">
        <v>5299</v>
      </c>
      <c r="C41" s="69" t="n">
        <v>5871</v>
      </c>
      <c r="D41" s="69" t="n">
        <v>6149</v>
      </c>
      <c r="E41" s="69" t="n">
        <v>6613</v>
      </c>
      <c r="F41" s="69" t="n">
        <v>6858</v>
      </c>
      <c r="G41" s="69" t="n">
        <v>7224.8</v>
      </c>
      <c r="H41" s="69" t="n">
        <v>8149.2</v>
      </c>
      <c r="I41" s="69" t="n">
        <v>8084.2</v>
      </c>
      <c r="J41" s="69" t="n">
        <v>7418.1</v>
      </c>
      <c r="K41" s="69" t="n">
        <v>9171.6</v>
      </c>
      <c r="L41" s="69" t="n">
        <v>11038.1</v>
      </c>
      <c r="M41" t="inlineStr">
        <is>
          <t>AUDIT CYCLE 2: EQUITY FY2020: parent-only per SCCO 10k 2020.pdf p.173 (audit A276; was 7,276.0 total incl. NCI)</t>
        </is>
      </c>
      <c r="N41" s="69" t="n">
        <v>7541.7</v>
      </c>
      <c r="O41" s="69" t="n">
        <v>8492.5</v>
      </c>
      <c r="P41" s="69" t="n">
        <v>8921</v>
      </c>
      <c r="Q41" s="69" t="n">
        <v>9171.6</v>
      </c>
      <c r="R41" s="69" t="n">
        <v>9568.299999999999</v>
      </c>
      <c r="S41" s="69" t="n">
        <v>9984.799999999999</v>
      </c>
      <c r="T41" s="69" t="n">
        <v>10449.9</v>
      </c>
      <c r="U41" s="69" t="n">
        <v>11038.1</v>
      </c>
      <c r="V41" t="n">
        <v>11787.6</v>
      </c>
    </row>
    <row r="42" ht="15" customHeight="1" s="74">
      <c r="A42" s="15" t="inlineStr">
        <is>
          <t>Minority Interest</t>
        </is>
      </c>
      <c r="B42" s="68" t="n">
        <v>59</v>
      </c>
      <c r="C42" s="68" t="n">
        <v>60</v>
      </c>
      <c r="D42" s="68" t="n">
        <v>61</v>
      </c>
      <c r="E42" s="68" t="n">
        <v>62</v>
      </c>
      <c r="F42" s="68" t="n">
        <v>6</v>
      </c>
      <c r="G42" s="68" t="n">
        <v>51.2</v>
      </c>
      <c r="H42" s="68" t="n">
        <v>58.6</v>
      </c>
      <c r="I42" s="68" t="n">
        <v>62</v>
      </c>
      <c r="J42" s="68" t="n">
        <v>63.1</v>
      </c>
      <c r="K42" s="68" t="n">
        <v>66.59999999999999</v>
      </c>
      <c r="L42" s="68" t="n">
        <v>66.8</v>
      </c>
      <c r="M42" t="inlineStr">
        <is>
          <t>AUDIT CYCLE 2: MINORITY FY2020: companion to equity fix, same page</t>
        </is>
      </c>
      <c r="N42" s="68" t="n">
        <v>64.2</v>
      </c>
      <c r="O42" s="68" t="n">
        <v>67.7</v>
      </c>
      <c r="P42" s="68" t="n">
        <v>68.40000000000001</v>
      </c>
      <c r="Q42" s="68" t="n">
        <v>66.59999999999999</v>
      </c>
      <c r="R42" s="68" t="n">
        <v>68.40000000000001</v>
      </c>
      <c r="S42" s="68" t="n">
        <v>68.59999999999999</v>
      </c>
      <c r="T42" s="68" t="n">
        <v>67</v>
      </c>
      <c r="U42" s="68" t="n">
        <v>66.8</v>
      </c>
      <c r="V42" t="n">
        <v>71.8</v>
      </c>
    </row>
    <row r="43" ht="15" customHeight="1" s="74">
      <c r="A43" s="17" t="inlineStr">
        <is>
          <t>Intangible Assets &amp; Goodwill</t>
        </is>
      </c>
      <c r="B43" s="69" t="n">
        <v>155</v>
      </c>
      <c r="C43" s="69" t="n">
        <v>154</v>
      </c>
      <c r="D43" s="69" t="n">
        <v>153</v>
      </c>
      <c r="E43" s="69" t="n">
        <v>148</v>
      </c>
      <c r="F43" s="69" t="n">
        <v>148</v>
      </c>
      <c r="G43" s="69" t="n">
        <v>143</v>
      </c>
      <c r="H43" s="69" t="n">
        <v>138.1</v>
      </c>
      <c r="I43" s="69" t="n">
        <v>135</v>
      </c>
      <c r="J43" s="69" t="n">
        <v>130.2</v>
      </c>
      <c r="K43" s="69" t="n">
        <v>124.6</v>
      </c>
      <c r="L43" s="69" t="n">
        <v>122.4</v>
      </c>
      <c r="N43" s="69" t="n">
        <v>128.8</v>
      </c>
      <c r="O43" s="69" t="n">
        <v>127.3</v>
      </c>
      <c r="P43" s="69" t="n">
        <v>125.4</v>
      </c>
      <c r="Q43" s="69" t="n">
        <v>124.6</v>
      </c>
      <c r="R43" s="69" t="n">
        <v>122.6</v>
      </c>
      <c r="S43" s="69" t="n">
        <v>121.7</v>
      </c>
      <c r="T43" s="69" t="n">
        <v>120.9</v>
      </c>
      <c r="U43" s="69" t="n">
        <v>122.4</v>
      </c>
      <c r="V43" t="n">
        <v>122.6</v>
      </c>
    </row>
    <row r="44" ht="15" customHeight="1" s="74">
      <c r="A44" s="15" t="inlineStr">
        <is>
          <t>PP&amp;E</t>
        </is>
      </c>
      <c r="B44" s="68" t="n">
        <v>8263</v>
      </c>
      <c r="C44" s="68" t="n">
        <v>8767</v>
      </c>
      <c r="D44" s="68" t="n">
        <v>9100</v>
      </c>
      <c r="E44" s="68" t="n">
        <v>9404</v>
      </c>
      <c r="F44" s="68" t="n">
        <v>9371</v>
      </c>
      <c r="G44" s="68" t="n">
        <v>9459</v>
      </c>
      <c r="H44" s="68" t="n">
        <v>9464.4</v>
      </c>
      <c r="I44" s="68" t="n">
        <v>9597</v>
      </c>
      <c r="J44" s="68" t="n">
        <v>9782.9</v>
      </c>
      <c r="K44" s="68" t="n">
        <v>9883.299999999999</v>
      </c>
      <c r="L44" s="68" t="n">
        <v>10272.2</v>
      </c>
      <c r="N44" s="68" t="n">
        <v>9783.200000000001</v>
      </c>
      <c r="O44" s="68" t="n">
        <v>9871.5</v>
      </c>
      <c r="P44" s="68" t="n">
        <v>9927.1</v>
      </c>
      <c r="Q44" s="68" t="n">
        <v>9883.299999999999</v>
      </c>
      <c r="R44" s="68" t="n">
        <v>9934.6</v>
      </c>
      <c r="S44" s="68" t="n">
        <v>9915</v>
      </c>
      <c r="T44" s="68" t="n">
        <v>10002.1</v>
      </c>
      <c r="U44" s="68" t="n">
        <v>10272.2</v>
      </c>
      <c r="V44" t="n">
        <v>10468.1</v>
      </c>
    </row>
    <row r="45" ht="15" customHeight="1" s="74">
      <c r="A45" s="17" t="inlineStr">
        <is>
          <t>Receivables</t>
        </is>
      </c>
      <c r="B45" s="69" t="n">
        <v>551</v>
      </c>
      <c r="C45" s="69" t="n">
        <v>669</v>
      </c>
      <c r="D45" s="69" t="n">
        <v>976</v>
      </c>
      <c r="E45" s="69" t="n">
        <v>973</v>
      </c>
      <c r="F45" s="69" t="n">
        <v>912</v>
      </c>
      <c r="G45" s="69" t="n">
        <v>1068.9</v>
      </c>
      <c r="H45" s="69" t="n">
        <v>1358.7</v>
      </c>
      <c r="I45" s="69" t="n">
        <v>1394.1</v>
      </c>
      <c r="J45" s="69" t="n">
        <v>1141.1</v>
      </c>
      <c r="K45" s="69" t="n">
        <v>1189.6</v>
      </c>
      <c r="L45" s="69" t="n">
        <v>1951.2</v>
      </c>
      <c r="M45" t="inlineStr">
        <is>
          <t>AUDIT CYCLE 2: RECEIVABLES FY2020: trade-only per same balance sheet (audit A230; was 1,137.0 incl. other receivables)</t>
        </is>
      </c>
      <c r="N45" s="69" t="n">
        <v>1293.9</v>
      </c>
      <c r="O45" s="69" t="n">
        <v>1622.3</v>
      </c>
      <c r="P45" s="69" t="n">
        <v>1530.2</v>
      </c>
      <c r="Q45" s="69" t="n">
        <v>1189.6</v>
      </c>
      <c r="R45" s="69" t="n">
        <v>1548.1</v>
      </c>
      <c r="S45" s="69" t="n">
        <v>1557.7</v>
      </c>
      <c r="T45" s="69" t="n">
        <v>1719.4</v>
      </c>
      <c r="U45" s="69" t="n">
        <v>1951.2</v>
      </c>
      <c r="V45" t="n">
        <v>2016.3</v>
      </c>
    </row>
    <row r="46" ht="15" customHeight="1" s="74">
      <c r="A46" s="15" t="inlineStr">
        <is>
          <t>Payables</t>
        </is>
      </c>
      <c r="B46" s="68" t="n">
        <v>647</v>
      </c>
      <c r="C46" s="68" t="n">
        <v>584</v>
      </c>
      <c r="D46" s="68" t="n">
        <v>660</v>
      </c>
      <c r="E46" s="68" t="n">
        <v>673</v>
      </c>
      <c r="F46" s="68" t="n">
        <v>598</v>
      </c>
      <c r="G46" s="68" t="n">
        <v>595</v>
      </c>
      <c r="H46" s="68" t="n">
        <v>591.9</v>
      </c>
      <c r="I46" s="68" t="n">
        <v>658</v>
      </c>
      <c r="J46" s="68" t="n">
        <v>652.6</v>
      </c>
      <c r="K46" s="68" t="n">
        <v>615.2</v>
      </c>
      <c r="L46" s="68" t="n">
        <v>861.5</v>
      </c>
      <c r="N46" s="68" t="n">
        <v>748.5</v>
      </c>
      <c r="O46" s="68" t="n">
        <v>647.2</v>
      </c>
      <c r="P46" s="68" t="n">
        <v>609.3</v>
      </c>
      <c r="Q46" s="68" t="n">
        <v>615.2</v>
      </c>
      <c r="R46" s="68" t="n">
        <v>684.4</v>
      </c>
      <c r="S46" s="68" t="n">
        <v>647.2</v>
      </c>
      <c r="T46" s="68" t="n">
        <v>739.2</v>
      </c>
      <c r="U46" s="68" t="n">
        <v>861.5</v>
      </c>
      <c r="V46" t="n">
        <v>906</v>
      </c>
    </row>
    <row r="47" ht="15" customHeight="1" s="74">
      <c r="A47" s="17" t="inlineStr">
        <is>
          <t>Inventory</t>
        </is>
      </c>
      <c r="B47" s="69" t="n">
        <v>857</v>
      </c>
      <c r="C47" s="69" t="n">
        <v>1010</v>
      </c>
      <c r="D47" s="69" t="n">
        <v>1042</v>
      </c>
      <c r="E47" s="69" t="n">
        <v>1033</v>
      </c>
      <c r="F47" s="69" t="n">
        <v>1069</v>
      </c>
      <c r="G47" s="69" t="n">
        <v>950</v>
      </c>
      <c r="H47" s="69" t="n">
        <v>972.9</v>
      </c>
      <c r="I47" s="69" t="n">
        <v>1014</v>
      </c>
      <c r="J47" s="69" t="n">
        <v>1016.9</v>
      </c>
      <c r="K47" s="69" t="n">
        <v>1048.9</v>
      </c>
      <c r="L47" s="69" t="n">
        <v>1058.1</v>
      </c>
      <c r="N47" s="69" t="n">
        <v>1014.4</v>
      </c>
      <c r="O47" s="69" t="n">
        <v>1017.2</v>
      </c>
      <c r="P47" s="69" t="n">
        <v>990.5</v>
      </c>
      <c r="Q47" s="69" t="n">
        <v>1048.9</v>
      </c>
      <c r="R47" s="69" t="n">
        <v>966.1</v>
      </c>
      <c r="S47" s="69" t="n">
        <v>1005.2</v>
      </c>
      <c r="T47" s="69" t="n">
        <v>1031.3</v>
      </c>
      <c r="U47" s="69" t="n">
        <v>1058.1</v>
      </c>
      <c r="V47" t="n">
        <v>959.2</v>
      </c>
    </row>
    <row r="48" ht="15" customHeight="1" s="74">
      <c r="A48" s="10" t="inlineStr">
        <is>
          <t>Retained Earnings</t>
        </is>
      </c>
      <c r="B48" s="10" t="n">
        <v>4812</v>
      </c>
      <c r="C48" s="10" t="n">
        <v>5455</v>
      </c>
      <c r="D48" s="10" t="n">
        <v>5726</v>
      </c>
      <c r="E48" s="10" t="n">
        <v>6187</v>
      </c>
      <c r="F48" s="10" t="n">
        <v>6436</v>
      </c>
      <c r="G48" s="10" t="n">
        <v>6846</v>
      </c>
      <c r="H48" s="10" t="n">
        <v>7769.7</v>
      </c>
      <c r="I48" s="10" t="n">
        <v>7702</v>
      </c>
      <c r="J48" s="10" t="n">
        <v>7033.5</v>
      </c>
      <c r="K48" s="10" t="n">
        <v>6839.6</v>
      </c>
      <c r="L48" s="10" t="n">
        <v>5797.2</v>
      </c>
      <c r="N48" s="10" t="n">
        <v>7156.7</v>
      </c>
      <c r="O48" s="10" t="n">
        <v>7180.9</v>
      </c>
      <c r="P48" s="10" t="n">
        <v>7142.8</v>
      </c>
      <c r="Q48" s="10" t="n">
        <v>6839.6</v>
      </c>
      <c r="R48" s="10" t="n">
        <v>6682.8</v>
      </c>
      <c r="S48" s="10" t="n">
        <v>6459.4</v>
      </c>
      <c r="T48" s="10" t="n">
        <v>6116</v>
      </c>
      <c r="U48" s="10" t="n">
        <v>5797.2</v>
      </c>
      <c r="V48" t="n">
        <v>5292.7</v>
      </c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>Q1'24</t>
        </is>
      </c>
      <c r="O50" s="14" t="inlineStr">
        <is>
          <t>Q2'24</t>
        </is>
      </c>
      <c r="P50" s="14" t="inlineStr">
        <is>
          <t>Q3'24</t>
        </is>
      </c>
      <c r="Q50" s="14" t="inlineStr">
        <is>
          <t>Q4'24</t>
        </is>
      </c>
      <c r="R50" s="14" t="inlineStr">
        <is>
          <t>Q1'25</t>
        </is>
      </c>
      <c r="S50" s="14" t="inlineStr">
        <is>
          <t>Q2'25</t>
        </is>
      </c>
      <c r="T50" s="14" t="inlineStr">
        <is>
          <t>Q3'25</t>
        </is>
      </c>
      <c r="U50" s="14" t="inlineStr">
        <is>
          <t>Q4'25</t>
        </is>
      </c>
      <c r="V50" t="inlineStr">
        <is>
          <t>Q1'26</t>
        </is>
      </c>
    </row>
    <row r="51" ht="15" customHeight="1" s="74">
      <c r="A51" s="17" t="inlineStr">
        <is>
          <t>Cash from Operations</t>
        </is>
      </c>
      <c r="B51" s="69" t="n">
        <v>880</v>
      </c>
      <c r="C51" s="69" t="n">
        <v>923</v>
      </c>
      <c r="D51" s="69" t="n">
        <v>1977</v>
      </c>
      <c r="E51" s="69" t="n">
        <v>2235</v>
      </c>
      <c r="F51" s="69" t="n">
        <v>1912</v>
      </c>
      <c r="G51" s="69" t="n">
        <v>2784</v>
      </c>
      <c r="H51" s="69" t="n">
        <v>4292.4</v>
      </c>
      <c r="I51" s="69" t="n">
        <v>2802.5</v>
      </c>
      <c r="J51" s="69" t="n">
        <v>3573.1</v>
      </c>
      <c r="K51" s="69" t="n">
        <v>4421.7</v>
      </c>
      <c r="L51" s="69" t="n">
        <v>4752.1</v>
      </c>
      <c r="N51" s="69" t="n">
        <v>659.7</v>
      </c>
      <c r="O51" s="69" t="n">
        <v>962.1</v>
      </c>
      <c r="P51" s="69" t="n">
        <v>1439.4</v>
      </c>
      <c r="Q51" s="69" t="n">
        <v>1360.5</v>
      </c>
      <c r="R51" s="69" t="n">
        <v>721.4</v>
      </c>
      <c r="S51" s="69" t="n">
        <v>976.8</v>
      </c>
      <c r="T51" s="69" t="n">
        <v>1559.6</v>
      </c>
      <c r="U51" s="69" t="n">
        <v>1494.3</v>
      </c>
      <c r="V51" t="n">
        <v>1694.5</v>
      </c>
    </row>
    <row r="52" ht="15" customHeight="1" s="74">
      <c r="A52" s="15" t="inlineStr">
        <is>
          <t>Capital Expenditures</t>
        </is>
      </c>
      <c r="B52" s="68" t="n">
        <v>1150</v>
      </c>
      <c r="C52" s="68" t="n">
        <v>1119</v>
      </c>
      <c r="D52" s="68" t="n">
        <v>1023</v>
      </c>
      <c r="E52" s="68" t="n">
        <v>1121</v>
      </c>
      <c r="F52" s="68" t="n">
        <v>707</v>
      </c>
      <c r="G52" s="68" t="n">
        <v>592</v>
      </c>
      <c r="H52" s="68" t="n">
        <v>-892.3</v>
      </c>
      <c r="I52" s="68" t="n">
        <v>-948.5</v>
      </c>
      <c r="J52" s="68" t="n">
        <v>-1008.6</v>
      </c>
      <c r="K52" s="68" t="n">
        <v>-1027.3</v>
      </c>
      <c r="L52" s="68" t="n">
        <v>-1325.3</v>
      </c>
      <c r="N52" s="68" t="n">
        <v>-213.8</v>
      </c>
      <c r="O52" s="68" t="n">
        <v>-331.8</v>
      </c>
      <c r="P52" s="68" t="n">
        <v>-246.4</v>
      </c>
      <c r="Q52" s="68" t="n">
        <v>-235.3</v>
      </c>
      <c r="R52" s="68" t="n">
        <v>-317.8</v>
      </c>
      <c r="S52" s="68" t="n">
        <v>-235.7</v>
      </c>
      <c r="T52" s="68" t="n">
        <v>-349.2</v>
      </c>
      <c r="U52" s="68" t="n">
        <v>-422.6</v>
      </c>
      <c r="V52" t="n">
        <v>-441.9</v>
      </c>
    </row>
    <row r="53" ht="15" customHeight="1" s="74">
      <c r="A53" s="17" t="inlineStr">
        <is>
          <t>Free Cash Flow</t>
        </is>
      </c>
      <c r="B53" s="135" t="n">
        <v>-270</v>
      </c>
      <c r="C53" s="135" t="n">
        <v>-196</v>
      </c>
      <c r="D53" s="135" t="n">
        <v>954</v>
      </c>
      <c r="E53" s="135" t="n">
        <v>1114</v>
      </c>
      <c r="F53" s="135" t="n">
        <v>1205</v>
      </c>
      <c r="G53" s="135" t="n">
        <v>2192</v>
      </c>
      <c r="H53" s="135" t="n">
        <v>3400.099999999999</v>
      </c>
      <c r="I53" s="135" t="n">
        <v>1854</v>
      </c>
      <c r="J53" s="135" t="n">
        <v>2564.5</v>
      </c>
      <c r="K53" s="135" t="n">
        <v>3394.4</v>
      </c>
      <c r="L53" s="135" t="n">
        <v>3426.8</v>
      </c>
      <c r="N53" s="71" t="n">
        <v>445.9</v>
      </c>
      <c r="O53" s="71" t="n">
        <v>630.3</v>
      </c>
      <c r="P53" s="71" t="n">
        <v>1193</v>
      </c>
      <c r="Q53" s="71" t="n">
        <v>1125.2</v>
      </c>
      <c r="R53" s="71" t="n">
        <v>403.6</v>
      </c>
      <c r="S53" s="71" t="n">
        <v>741.1</v>
      </c>
      <c r="T53" s="71" t="n">
        <v>1210.4</v>
      </c>
      <c r="U53" s="71" t="n">
        <v>1071.7</v>
      </c>
      <c r="V53" t="n">
        <v>1252.6</v>
      </c>
    </row>
    <row r="54" ht="15" customHeight="1" s="74">
      <c r="A54" s="15" t="inlineStr">
        <is>
          <t>Stock-Based Compensation</t>
        </is>
      </c>
      <c r="B54" s="68" t="n"/>
      <c r="C54" s="68" t="n"/>
      <c r="D54" s="68" t="n">
        <v>20</v>
      </c>
      <c r="E54" s="68" t="n">
        <v>21</v>
      </c>
      <c r="F54" s="68" t="n">
        <v>22</v>
      </c>
      <c r="G54" s="68" t="n">
        <v>22</v>
      </c>
      <c r="H54" s="68" t="n">
        <v>23</v>
      </c>
      <c r="I54" s="68" t="n">
        <v>25</v>
      </c>
      <c r="J54" s="68" t="n"/>
      <c r="K54" s="68" t="n"/>
      <c r="L54" s="68" t="n"/>
      <c r="N54" s="68" t="n"/>
      <c r="O54" s="68" t="n"/>
      <c r="P54" s="68" t="n"/>
      <c r="Q54" s="68" t="n"/>
      <c r="R54" s="68" t="n"/>
      <c r="S54" s="68" t="n"/>
      <c r="T54" s="68" t="n"/>
      <c r="U54" s="68" t="n"/>
    </row>
    <row r="55" ht="15" customHeight="1" s="74">
      <c r="A55" s="17" t="inlineStr">
        <is>
          <t>Dividends Paid</t>
        </is>
      </c>
      <c r="B55" s="69" t="n">
        <v>-271</v>
      </c>
      <c r="C55" s="69" t="n">
        <v>-139</v>
      </c>
      <c r="D55" s="69" t="n">
        <v>-456</v>
      </c>
      <c r="E55" s="69" t="n">
        <v>-1082</v>
      </c>
      <c r="F55" s="69" t="n">
        <v>-1237</v>
      </c>
      <c r="G55" s="69" t="n">
        <v>-1160</v>
      </c>
      <c r="H55" s="69" t="n">
        <v>-2473.8</v>
      </c>
      <c r="I55" s="69" t="n">
        <v>-2705.8</v>
      </c>
      <c r="J55" s="69" t="n">
        <v>-3092.4</v>
      </c>
      <c r="K55" s="69" t="n">
        <v>-1637.2</v>
      </c>
      <c r="L55" s="69" t="n">
        <v>-2485.1</v>
      </c>
      <c r="N55" s="69" t="n">
        <v>-618.5</v>
      </c>
      <c r="O55" s="69" t="n">
        <v>-773.1</v>
      </c>
      <c r="P55" s="69" t="n">
        <v>-468.8</v>
      </c>
      <c r="Q55" s="69" t="n">
        <v>-549.9</v>
      </c>
      <c r="R55" s="69" t="n">
        <v>-553.3</v>
      </c>
      <c r="S55" s="69" t="n">
        <v>-557.4</v>
      </c>
      <c r="T55" s="69" t="n">
        <v>-643.3</v>
      </c>
      <c r="U55" s="69" t="n">
        <v>-731.1</v>
      </c>
      <c r="V55" t="n">
        <v>-819.2</v>
      </c>
    </row>
    <row r="56" ht="15" customHeight="1" s="74">
      <c r="A56" s="15" t="inlineStr">
        <is>
          <t>Share Repurchases</t>
        </is>
      </c>
      <c r="B56" s="68" t="n">
        <v>1004</v>
      </c>
      <c r="C56" s="68" t="n">
        <v>72</v>
      </c>
      <c r="D56" s="68" t="n">
        <v>0</v>
      </c>
      <c r="E56" s="68" t="n">
        <v>0</v>
      </c>
      <c r="F56" s="68" t="n">
        <v>0</v>
      </c>
      <c r="G56" s="68" t="n">
        <v>0</v>
      </c>
      <c r="H56" s="68" t="n">
        <v>0</v>
      </c>
      <c r="I56" s="68" t="n">
        <v>0</v>
      </c>
      <c r="J56" s="68" t="n"/>
      <c r="K56" s="68" t="n"/>
      <c r="L56" s="68" t="n"/>
      <c r="N56" s="68" t="n"/>
      <c r="O56" s="68" t="n"/>
      <c r="P56" s="68" t="n"/>
      <c r="Q56" s="68" t="n"/>
      <c r="R56" s="68" t="n"/>
      <c r="S56" s="68" t="n"/>
      <c r="T56" s="68" t="n"/>
      <c r="U56" s="68" t="n"/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7" customHeight="1" s="74">
      <c r="A2" s="130" t="inlineStr">
        <is>
          <t>Colour key:</t>
        </is>
      </c>
      <c r="B2" s="131" t="inlineStr">
        <is>
          <t>Company filing</t>
        </is>
      </c>
      <c r="C2" s="137" t="n"/>
      <c r="D2" s="132" t="inlineStr">
        <is>
          <t>Online / market</t>
        </is>
      </c>
      <c r="E2" s="137" t="n"/>
      <c r="F2" s="133" t="inlineStr">
        <is>
          <t>Computed</t>
        </is>
      </c>
      <c r="G2" s="137" t="n"/>
      <c r="H2" s="134" t="inlineStr">
        <is>
          <t>Analyst input</t>
        </is>
      </c>
      <c r="I2" s="137" t="n"/>
      <c r="J2" s="137" t="n"/>
      <c r="K2" s="95" t="n"/>
      <c r="L2" s="95" t="n"/>
      <c r="M2" s="95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138" t="n">
        <v>0.0447</v>
      </c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138" t="n">
        <v>0.0418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139" t="n">
        <v>1.11</v>
      </c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138" t="n">
        <v>0</v>
      </c>
      <c r="C7" s="2" t="n"/>
      <c r="D7" s="2" t="n"/>
      <c r="E7" s="2" t="n"/>
      <c r="F7" s="2" t="n"/>
      <c r="G7" s="2" t="n"/>
      <c r="H7" s="2" t="n"/>
      <c r="I7" s="2" t="n"/>
      <c r="J7" s="2" t="n"/>
      <c r="M7" t="inlineStr">
        <is>
          <t xml:space="preserve">market-researcher | valuation-agent | as-of: </t>
        </is>
      </c>
    </row>
    <row r="8" ht="15" customHeight="1" s="74">
      <c r="A8" s="39" t="inlineStr">
        <is>
          <t>Company-Specific Risk Premium</t>
        </is>
      </c>
      <c r="B8" s="140" t="n">
        <v>0.0225</v>
      </c>
      <c r="C8" s="10" t="n"/>
      <c r="D8" s="10" t="n"/>
      <c r="E8" s="10" t="n"/>
      <c r="F8" s="10" t="n"/>
      <c r="G8" s="10" t="n"/>
      <c r="H8" s="10" t="n"/>
      <c r="I8" s="10" t="n"/>
      <c r="J8" s="10" t="n"/>
      <c r="M8" t="inlineStr">
        <is>
          <t xml:space="preserve">market-researcher | valuation-agent | as-of: </t>
        </is>
      </c>
    </row>
    <row r="9" ht="15" customHeight="1" s="74">
      <c r="A9" s="17" t="inlineStr">
        <is>
          <t>Cost of Equity (Ke)</t>
        </is>
      </c>
      <c r="B9" s="141" t="n">
        <v>0.1161</v>
      </c>
      <c r="C9" s="2" t="n"/>
      <c r="D9" s="2" t="n"/>
      <c r="E9" s="2" t="n"/>
      <c r="F9" s="2" t="n"/>
      <c r="G9" s="2" t="n"/>
      <c r="H9" s="2" t="n"/>
      <c r="I9" s="2" t="n"/>
      <c r="J9" s="2" t="n"/>
      <c r="M9" t="inlineStr">
        <is>
          <t xml:space="preserve">market-researcher | valuation-agent | as-of: </t>
        </is>
      </c>
    </row>
    <row r="10" ht="15" customHeight="1" s="74">
      <c r="A10" s="39" t="inlineStr">
        <is>
          <t>Pre-tax Cost of Debt (Kd)</t>
        </is>
      </c>
      <c r="B10" s="142" t="n">
        <v>0.0641</v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M10" t="inlineStr">
        <is>
          <t xml:space="preserve">market-researcher | valuation-agent | as-of: </t>
        </is>
      </c>
    </row>
    <row r="11" ht="15" customHeight="1" s="74">
      <c r="A11" s="39" t="inlineStr">
        <is>
          <t>Marginal Tax Rate</t>
        </is>
      </c>
      <c r="B11" s="142" t="n">
        <v>0.3825</v>
      </c>
      <c r="C11" s="2" t="n"/>
      <c r="D11" s="2" t="n"/>
      <c r="E11" s="2" t="n"/>
      <c r="F11" s="2" t="n"/>
      <c r="G11" s="2" t="n"/>
      <c r="H11" s="2" t="n"/>
      <c r="I11" s="2" t="n"/>
      <c r="J11" s="2" t="n"/>
      <c r="M11" t="inlineStr">
        <is>
          <t xml:space="preserve">market-researcher | valuation-agent | as-of: </t>
        </is>
      </c>
    </row>
    <row r="12" ht="15" customHeight="1" s="74">
      <c r="A12" s="15" t="inlineStr">
        <is>
          <t>After-tax Cost of Debt</t>
        </is>
      </c>
      <c r="B12" s="141" t="n">
        <v>0.0396</v>
      </c>
      <c r="C12" s="10" t="n"/>
      <c r="D12" s="10" t="n"/>
      <c r="E12" s="10" t="n"/>
      <c r="F12" s="10" t="n"/>
      <c r="G12" s="10" t="n"/>
      <c r="H12" s="10" t="n"/>
      <c r="I12" s="10" t="n"/>
      <c r="J12" s="10" t="n"/>
      <c r="M12" t="inlineStr">
        <is>
          <t xml:space="preserve">market-researcher | valuation-agent | as-of: </t>
        </is>
      </c>
    </row>
    <row r="13" ht="15" customHeight="1" s="74">
      <c r="A13" s="39" t="inlineStr">
        <is>
          <t>Debt / Total Capital (market)</t>
        </is>
      </c>
      <c r="B13" s="138" t="n">
        <v>0.0168</v>
      </c>
      <c r="C13" s="2" t="n"/>
      <c r="D13" s="2" t="n"/>
      <c r="E13" s="2" t="n"/>
      <c r="F13" s="2" t="n"/>
      <c r="G13" s="2" t="n"/>
      <c r="H13" s="2" t="n"/>
      <c r="I13" s="2" t="n"/>
      <c r="J13" s="2" t="n"/>
      <c r="M13" t="inlineStr">
        <is>
          <t xml:space="preserve">market-researcher | valuation-agent | as-of: </t>
        </is>
      </c>
    </row>
    <row r="14" ht="15" customHeight="1" s="74">
      <c r="A14" s="15" t="inlineStr">
        <is>
          <t>Equity / Total Capital (market)</t>
        </is>
      </c>
      <c r="B14" s="141" t="n">
        <v>0.9832</v>
      </c>
      <c r="C14" s="10" t="n"/>
      <c r="D14" s="10" t="n"/>
      <c r="E14" s="10" t="n"/>
      <c r="F14" s="10" t="n"/>
      <c r="G14" s="10" t="n"/>
      <c r="H14" s="10" t="n"/>
      <c r="I14" s="10" t="n"/>
      <c r="J14" s="10" t="n"/>
      <c r="M14" t="inlineStr">
        <is>
          <t xml:space="preserve">market-researcher | valuation-agent | as-of: </t>
        </is>
      </c>
    </row>
    <row r="15" ht="15" customHeight="1" s="74">
      <c r="A15" s="17" t="inlineStr">
        <is>
          <t>WACC</t>
        </is>
      </c>
      <c r="B15" s="141" t="n">
        <v>0.1148</v>
      </c>
      <c r="C15" s="2" t="n"/>
      <c r="D15" s="2" t="n"/>
      <c r="E15" s="2" t="n"/>
      <c r="F15" s="2" t="n"/>
      <c r="G15" s="2" t="n"/>
      <c r="H15" s="2" t="n"/>
      <c r="I15" s="2" t="n"/>
      <c r="J15" s="2" t="n"/>
      <c r="M15" t="inlineStr">
        <is>
          <t xml:space="preserve">market-researcher | valuation-agent | as-of: </t>
        </is>
      </c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inlineStr">
        <is>
          <t>Year 1</t>
        </is>
      </c>
      <c r="C18" s="45" t="inlineStr">
        <is>
          <t>Year 2</t>
        </is>
      </c>
      <c r="D18" s="45" t="inlineStr">
        <is>
          <t>Year 3</t>
        </is>
      </c>
      <c r="E18" s="45" t="inlineStr">
        <is>
          <t>Year 4</t>
        </is>
      </c>
      <c r="F18" s="45" t="inlineStr">
        <is>
          <t>Year 5</t>
        </is>
      </c>
      <c r="G18" s="45" t="inlineStr">
        <is>
          <t>Terminal</t>
        </is>
      </c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140" t="n">
        <v>0.06</v>
      </c>
      <c r="C20" s="76" t="n">
        <v>0.07000000000000001</v>
      </c>
      <c r="D20" s="76" t="n">
        <v>0.06</v>
      </c>
      <c r="E20" s="76" t="n">
        <v>0.04</v>
      </c>
      <c r="F20" s="76" t="n">
        <v>0.03</v>
      </c>
      <c r="G20" s="10" t="n"/>
      <c r="H20" s="10" t="n"/>
      <c r="I20" s="10" t="n"/>
      <c r="J20" s="10" t="n"/>
      <c r="M20" t="inlineStr">
        <is>
          <t xml:space="preserve">market-researcher | valuation-agent | as-of: </t>
        </is>
      </c>
    </row>
    <row r="21" ht="15" customHeight="1" s="74">
      <c r="A21" s="39" t="inlineStr">
        <is>
          <t>EBITDA Margin</t>
        </is>
      </c>
      <c r="B21" s="140" t="n">
        <v>0.55</v>
      </c>
      <c r="C21" s="77" t="n">
        <v>0.555</v>
      </c>
      <c r="D21" s="77" t="n">
        <v>0.5600000000000001</v>
      </c>
      <c r="E21" s="77" t="n">
        <v>0.5600000000000001</v>
      </c>
      <c r="F21" s="77" t="n">
        <v>0.5600000000000001</v>
      </c>
      <c r="G21" s="2" t="n"/>
      <c r="H21" s="2" t="n"/>
      <c r="I21" s="2" t="n"/>
      <c r="J21" s="2" t="n"/>
      <c r="M21" t="inlineStr">
        <is>
          <t xml:space="preserve">market-researcher | valuation-agent | as-of: </t>
        </is>
      </c>
    </row>
    <row r="22" ht="15" customHeight="1" s="74">
      <c r="A22" s="39" t="inlineStr">
        <is>
          <t>D&amp;A / Revenue</t>
        </is>
      </c>
      <c r="B22" s="140" t="n">
        <v>0.065</v>
      </c>
      <c r="C22" s="76" t="n">
        <v>0.065</v>
      </c>
      <c r="D22" s="76" t="n">
        <v>0.07000000000000001</v>
      </c>
      <c r="E22" s="76" t="n">
        <v>0.07000000000000001</v>
      </c>
      <c r="F22" s="76" t="n">
        <v>0.07000000000000001</v>
      </c>
      <c r="G22" s="10" t="n"/>
      <c r="H22" s="10" t="n"/>
      <c r="I22" s="10" t="n"/>
      <c r="J22" s="10" t="n"/>
      <c r="M22" t="inlineStr">
        <is>
          <t xml:space="preserve">market-researcher | valuation-agent | as-of: </t>
        </is>
      </c>
    </row>
    <row r="23" ht="15" customHeight="1" s="74">
      <c r="A23" s="39" t="inlineStr">
        <is>
          <t>CapEx / Revenue</t>
        </is>
      </c>
      <c r="B23" s="140" t="n">
        <v>0.12</v>
      </c>
      <c r="C23" s="77" t="n">
        <v>0.12</v>
      </c>
      <c r="D23" s="77" t="n">
        <v>0.105</v>
      </c>
      <c r="E23" s="77" t="n">
        <v>0.1</v>
      </c>
      <c r="F23" s="77" t="n">
        <v>0.1</v>
      </c>
      <c r="G23" s="2" t="n"/>
      <c r="H23" s="2" t="n"/>
      <c r="I23" s="2" t="n"/>
      <c r="J23" s="2" t="n"/>
      <c r="M23" t="inlineStr">
        <is>
          <t xml:space="preserve">market-researcher | valuation-agent | as-of: </t>
        </is>
      </c>
    </row>
    <row r="24" ht="15" customHeight="1" s="74">
      <c r="A24" s="39" t="inlineStr">
        <is>
          <t>Change in NWC / Revenue</t>
        </is>
      </c>
      <c r="B24" s="140" t="n">
        <v>0.15</v>
      </c>
      <c r="C24" s="76" t="n">
        <v>0.15</v>
      </c>
      <c r="D24" s="76" t="n">
        <v>0.15</v>
      </c>
      <c r="E24" s="76" t="n">
        <v>0.15</v>
      </c>
      <c r="F24" s="76" t="n">
        <v>0.15</v>
      </c>
      <c r="G24" s="10" t="n"/>
      <c r="H24" s="10" t="n"/>
      <c r="I24" s="10" t="n"/>
      <c r="J24" s="10" t="n"/>
      <c r="M24" t="inlineStr">
        <is>
          <t xml:space="preserve">market-researcher | valuation-agent | as-of: </t>
        </is>
      </c>
    </row>
    <row r="25" ht="15" customHeight="1" s="74">
      <c r="A25" s="39" t="inlineStr">
        <is>
          <t>Effective Tax Rate</t>
        </is>
      </c>
      <c r="B25" s="140" t="n">
        <v>0.3825</v>
      </c>
      <c r="C25" s="77" t="n">
        <v>0.3825</v>
      </c>
      <c r="D25" s="77" t="n">
        <v>0.3825</v>
      </c>
      <c r="E25" s="77" t="n">
        <v>0.3825</v>
      </c>
      <c r="F25" s="77" t="n">
        <v>0.3825</v>
      </c>
      <c r="G25" s="2" t="n"/>
      <c r="H25" s="2" t="n"/>
      <c r="I25" s="2" t="n"/>
      <c r="J25" s="2" t="n"/>
      <c r="M25" t="inlineStr">
        <is>
          <t xml:space="preserve">market-researcher | valuation-agent | as-of: </t>
        </is>
      </c>
    </row>
    <row r="26" ht="15" customHeight="1" s="74">
      <c r="A26" s="39" t="inlineStr">
        <is>
          <t>Terminal Growth Rate</t>
        </is>
      </c>
      <c r="B26" s="140" t="n">
        <v>0.025</v>
      </c>
      <c r="C26" s="76" t="n"/>
      <c r="D26" s="76" t="n"/>
      <c r="E26" s="76" t="n"/>
      <c r="F26" s="76" t="n"/>
      <c r="G26" s="76" t="n"/>
      <c r="H26" s="10" t="n"/>
      <c r="I26" s="10" t="n"/>
      <c r="J26" s="10" t="n"/>
      <c r="M26" t="inlineStr">
        <is>
          <t xml:space="preserve">market-researcher | valuation-agent | as-of: </t>
        </is>
      </c>
    </row>
    <row r="27" ht="15" customHeight="1" s="74">
      <c r="A27" s="39" t="inlineStr">
        <is>
          <t>Exit EV/EBITDA Multiple</t>
        </is>
      </c>
      <c r="B27" s="143" t="n">
        <v>9</v>
      </c>
      <c r="C27" s="46" t="n"/>
      <c r="D27" s="46" t="n"/>
      <c r="E27" s="46" t="n"/>
      <c r="F27" s="46" t="n"/>
      <c r="G27" s="46" t="n"/>
      <c r="H27" s="2" t="n"/>
      <c r="I27" s="2" t="n"/>
      <c r="J27" s="2" t="n"/>
      <c r="M27" t="inlineStr">
        <is>
          <t xml:space="preserve">market-researcher | valuation-agent | as-of: </t>
        </is>
      </c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144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145" t="n">
        <v>13420</v>
      </c>
      <c r="C30" s="10" t="n"/>
      <c r="D30" s="10" t="n"/>
      <c r="E30" s="10" t="n"/>
      <c r="F30" s="10" t="n"/>
      <c r="G30" s="10" t="n"/>
      <c r="H30" s="10" t="n"/>
      <c r="I30" s="10" t="n"/>
      <c r="J30" s="10" t="n"/>
      <c r="M30" t="inlineStr">
        <is>
          <t xml:space="preserve">market-researcher | valuation-agent | as-of: </t>
        </is>
      </c>
    </row>
    <row r="31" ht="15" customHeight="1" s="74">
      <c r="A31" s="17" t="inlineStr">
        <is>
          <t>Projected Revenue</t>
        </is>
      </c>
      <c r="B31" s="146" t="n">
        <v>14225.2</v>
      </c>
      <c r="C31" s="48" t="n">
        <v>15221</v>
      </c>
      <c r="D31" s="48" t="n">
        <v>16134.2</v>
      </c>
      <c r="E31" s="48" t="n">
        <v>16779.6</v>
      </c>
      <c r="F31" s="48" t="n">
        <v>17283</v>
      </c>
      <c r="G31" s="2" t="n"/>
      <c r="H31" s="2" t="n"/>
      <c r="I31" s="2" t="n"/>
      <c r="J31" s="2" t="n"/>
      <c r="M31" t="inlineStr">
        <is>
          <t xml:space="preserve">market-researcher | valuation-agent | as-of: </t>
        </is>
      </c>
    </row>
    <row r="32" ht="15" customHeight="1" s="74">
      <c r="A32" s="15" t="inlineStr">
        <is>
          <t>Projected EBITDA</t>
        </is>
      </c>
      <c r="B32" s="146" t="n">
        <v>7823.9</v>
      </c>
      <c r="C32" s="23" t="n">
        <v>8447.6</v>
      </c>
      <c r="D32" s="23" t="n">
        <v>9035.200000000001</v>
      </c>
      <c r="E32" s="23" t="n">
        <v>9396.6</v>
      </c>
      <c r="F32" s="23" t="n">
        <v>9678.5</v>
      </c>
      <c r="G32" s="10" t="n"/>
      <c r="H32" s="10" t="n"/>
      <c r="I32" s="10" t="n"/>
      <c r="J32" s="10" t="n"/>
      <c r="M32" t="inlineStr">
        <is>
          <t xml:space="preserve">market-researcher | valuation-agent | as-of: </t>
        </is>
      </c>
    </row>
    <row r="33" ht="15" customHeight="1" s="74">
      <c r="A33" s="17" t="inlineStr">
        <is>
          <t>Projected D&amp;A</t>
        </is>
      </c>
      <c r="B33" s="146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146" t="n">
        <v>6899.2</v>
      </c>
      <c r="C34" s="23" t="n">
        <v>7458.3</v>
      </c>
      <c r="D34" s="23" t="n">
        <v>7905.8</v>
      </c>
      <c r="E34" s="23" t="n">
        <v>8222</v>
      </c>
      <c r="F34" s="23" t="n">
        <v>8468.700000000001</v>
      </c>
      <c r="G34" s="10" t="n"/>
      <c r="H34" s="10" t="n"/>
      <c r="I34" s="10" t="n"/>
      <c r="J34" s="10" t="n"/>
      <c r="M34" t="inlineStr">
        <is>
          <t xml:space="preserve">market-researcher | valuation-agent | as-of: </t>
        </is>
      </c>
    </row>
    <row r="35" ht="15" customHeight="1" s="74">
      <c r="A35" s="17" t="inlineStr">
        <is>
          <t>Tax on EBIT</t>
        </is>
      </c>
      <c r="B35" s="146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145" t="n">
        <v>4260.3</v>
      </c>
      <c r="C36" s="47" t="n">
        <v>4605.5</v>
      </c>
      <c r="D36" s="47" t="n">
        <v>4881.8</v>
      </c>
      <c r="E36" s="47" t="n">
        <v>5077.1</v>
      </c>
      <c r="F36" s="47" t="n">
        <v>5229.4</v>
      </c>
      <c r="G36" s="10" t="n"/>
      <c r="H36" s="10" t="n"/>
      <c r="I36" s="10" t="n"/>
      <c r="J36" s="10" t="n"/>
      <c r="M36" t="inlineStr">
        <is>
          <t xml:space="preserve">market-researcher | valuation-agent | as-of: </t>
        </is>
      </c>
    </row>
    <row r="37" ht="15" customHeight="1" s="74">
      <c r="A37" s="17" t="inlineStr">
        <is>
          <t>(+) D&amp;A</t>
        </is>
      </c>
      <c r="B37" s="146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146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146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145" t="n">
        <v>3357.1</v>
      </c>
      <c r="C40" s="47" t="n">
        <v>3619</v>
      </c>
      <c r="D40" s="47" t="n">
        <v>4180.1</v>
      </c>
      <c r="E40" s="47" t="n">
        <v>4476.9</v>
      </c>
      <c r="F40" s="47" t="n">
        <v>4635.4</v>
      </c>
      <c r="G40" s="10" t="n"/>
      <c r="H40" s="10" t="n"/>
      <c r="I40" s="10" t="n"/>
      <c r="J40" s="10" t="n"/>
      <c r="M40" t="inlineStr">
        <is>
          <t xml:space="preserve">market-researcher | valuation-agent | as-of: </t>
        </is>
      </c>
    </row>
    <row r="41">
      <c r="A41" s="2" t="n"/>
      <c r="B41" s="144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44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146" t="n">
        <v>52909.6</v>
      </c>
      <c r="C43" s="2" t="n"/>
      <c r="D43" s="2" t="n"/>
      <c r="E43" s="2" t="n"/>
      <c r="F43" s="2" t="n"/>
      <c r="G43" s="2" t="n"/>
      <c r="H43" s="2" t="n"/>
      <c r="I43" s="2" t="n"/>
      <c r="J43" s="2" t="n"/>
      <c r="M43" t="inlineStr">
        <is>
          <t xml:space="preserve">market-researcher | valuation-agent | as-of: </t>
        </is>
      </c>
    </row>
    <row r="44" ht="15" customHeight="1" s="74">
      <c r="A44" s="15" t="inlineStr">
        <is>
          <t>TV: Exit Multiple Method</t>
        </is>
      </c>
      <c r="B44" s="146" t="n">
        <v>87106.2</v>
      </c>
      <c r="C44" s="10" t="n"/>
      <c r="D44" s="10" t="n"/>
      <c r="E44" s="10" t="n"/>
      <c r="F44" s="10" t="n"/>
      <c r="G44" s="10" t="n"/>
      <c r="H44" s="10" t="n"/>
      <c r="I44" s="10" t="n"/>
      <c r="J44" s="10" t="n"/>
      <c r="M44" t="inlineStr">
        <is>
          <t xml:space="preserve">market-researcher | valuation-agent | as-of: </t>
        </is>
      </c>
    </row>
    <row r="45" ht="15" customHeight="1" s="74">
      <c r="A45" s="17" t="inlineStr">
        <is>
          <t>TV Divergence (%)</t>
        </is>
      </c>
      <c r="B45" s="147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145" t="n">
        <v>52909.6</v>
      </c>
      <c r="C46" s="10" t="n"/>
      <c r="D46" s="10" t="n"/>
      <c r="E46" s="10" t="n"/>
      <c r="F46" s="10" t="n"/>
      <c r="G46" s="10" t="n"/>
      <c r="H46" s="10" t="n"/>
      <c r="I46" s="10" t="n"/>
      <c r="J46" s="10" t="n"/>
      <c r="M46" t="inlineStr">
        <is>
          <t xml:space="preserve">market-researcher | valuation-agent | as-of: </t>
        </is>
      </c>
    </row>
    <row r="47" ht="15" customHeight="1" s="74">
      <c r="A47" s="17" t="inlineStr">
        <is>
          <t>Implied TV / EBITDA_5</t>
        </is>
      </c>
      <c r="B47" s="148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149" t="n">
        <v>0.679</v>
      </c>
      <c r="C48" s="10" t="n"/>
      <c r="D48" s="10" t="n"/>
      <c r="E48" s="10" t="n"/>
      <c r="F48" s="10" t="n"/>
      <c r="G48" s="10" t="n"/>
      <c r="H48" s="10" t="n"/>
      <c r="I48" s="10" t="n"/>
      <c r="J48" s="10" t="n"/>
      <c r="M48" t="inlineStr">
        <is>
          <t xml:space="preserve">market-researcher | valuation-agent | as-of: </t>
        </is>
      </c>
    </row>
    <row r="49">
      <c r="A49" s="2" t="n"/>
      <c r="B49" s="144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44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150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146" t="n">
        <v>3011.4</v>
      </c>
      <c r="C52" s="23" t="n">
        <v>2912</v>
      </c>
      <c r="D52" s="23" t="n">
        <v>3017.2</v>
      </c>
      <c r="E52" s="23" t="n">
        <v>2898.6</v>
      </c>
      <c r="F52" s="23" t="n">
        <v>2692.2</v>
      </c>
      <c r="G52" s="10" t="n"/>
      <c r="H52" s="10" t="n"/>
      <c r="I52" s="10" t="n"/>
      <c r="J52" s="10" t="n"/>
      <c r="M52" t="inlineStr">
        <is>
          <t xml:space="preserve">market-researcher | valuation-agent | as-of: </t>
        </is>
      </c>
    </row>
    <row r="53" ht="15" customHeight="1" s="74">
      <c r="A53" s="35" t="inlineStr">
        <is>
          <t>Sum of PV of UFCFs</t>
        </is>
      </c>
      <c r="B53" s="145" t="n">
        <v>14531.3</v>
      </c>
      <c r="C53" s="2" t="n"/>
      <c r="D53" s="2" t="n"/>
      <c r="E53" s="2" t="n"/>
      <c r="F53" s="2" t="n"/>
      <c r="G53" s="2" t="n"/>
      <c r="H53" s="2" t="n"/>
      <c r="I53" s="2" t="n"/>
      <c r="J53" s="2" t="n"/>
      <c r="M53" t="inlineStr">
        <is>
          <t xml:space="preserve">market-researcher | valuation-agent | as-of: </t>
        </is>
      </c>
    </row>
    <row r="54" ht="15" customHeight="1" s="74">
      <c r="A54" s="15" t="inlineStr">
        <is>
          <t>PV of Terminal Value</t>
        </is>
      </c>
      <c r="B54" s="146" t="n">
        <v>30729.1</v>
      </c>
      <c r="C54" s="10" t="n"/>
      <c r="D54" s="10" t="n"/>
      <c r="E54" s="10" t="n"/>
      <c r="F54" s="10" t="n"/>
      <c r="G54" s="10" t="n"/>
      <c r="H54" s="10" t="n"/>
      <c r="I54" s="10" t="n"/>
      <c r="J54" s="10" t="n"/>
      <c r="M54" t="inlineStr">
        <is>
          <t xml:space="preserve">market-researcher | valuation-agent | as-of: </t>
        </is>
      </c>
    </row>
    <row r="55" ht="15" customHeight="1" s="74">
      <c r="A55" s="35" t="inlineStr">
        <is>
          <t>Enterprise Value (EV)</t>
        </is>
      </c>
      <c r="B55" s="145" t="n">
        <v>45260.4</v>
      </c>
      <c r="C55" s="2" t="n"/>
      <c r="D55" s="2" t="n"/>
      <c r="E55" s="2" t="n"/>
      <c r="F55" s="2" t="n"/>
      <c r="G55" s="2" t="n"/>
      <c r="H55" s="2" t="n"/>
      <c r="I55" s="2" t="n"/>
      <c r="J55" s="2" t="n"/>
      <c r="M55" t="inlineStr">
        <is>
          <t xml:space="preserve">market-researcher | valuation-agent | as-of: </t>
        </is>
      </c>
    </row>
    <row r="56" ht="15" customHeight="1" s="74">
      <c r="A56" s="15" t="inlineStr">
        <is>
          <t>(-) Net Debt (latest)</t>
        </is>
      </c>
      <c r="B56" s="146" t="n">
        <v>2446.1</v>
      </c>
      <c r="C56" s="10" t="n"/>
      <c r="D56" s="10" t="n"/>
      <c r="E56" s="10" t="n"/>
      <c r="F56" s="10" t="n"/>
      <c r="G56" s="10" t="n"/>
      <c r="H56" s="10" t="n"/>
      <c r="I56" s="10" t="n"/>
      <c r="J56" s="10" t="n"/>
      <c r="M56" t="inlineStr">
        <is>
          <t xml:space="preserve">market-researcher | valuation-agent | as-of: </t>
        </is>
      </c>
    </row>
    <row r="57" ht="15" customHeight="1" s="74">
      <c r="A57" s="17" t="inlineStr">
        <is>
          <t>(-) Minority Interest</t>
        </is>
      </c>
      <c r="B57" s="146" t="n">
        <v>66.8</v>
      </c>
      <c r="C57" s="2" t="n"/>
      <c r="D57" s="2" t="n"/>
      <c r="E57" s="2" t="n"/>
      <c r="F57" s="2" t="n"/>
      <c r="G57" s="2" t="n"/>
      <c r="H57" s="2" t="n"/>
      <c r="I57" s="2" t="n"/>
      <c r="J57" s="2" t="n"/>
      <c r="M57" t="inlineStr">
        <is>
          <t xml:space="preserve">market-researcher | valuation-agent | as-of: </t>
        </is>
      </c>
    </row>
    <row r="58" ht="15" customHeight="1" s="74">
      <c r="A58" s="39" t="inlineStr">
        <is>
          <t>(+) Non-operating Assets</t>
        </is>
      </c>
      <c r="B58" s="151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145" t="n">
        <v>42747.5</v>
      </c>
      <c r="C59" s="2" t="n"/>
      <c r="D59" s="2" t="n"/>
      <c r="E59" s="2" t="n"/>
      <c r="F59" s="2" t="n"/>
      <c r="G59" s="2" t="n"/>
      <c r="H59" s="2" t="n"/>
      <c r="I59" s="2" t="n"/>
      <c r="J59" s="2" t="n"/>
      <c r="M59" t="inlineStr">
        <is>
          <t xml:space="preserve">market-researcher | valuation-agent | as-of: </t>
        </is>
      </c>
    </row>
    <row r="60" ht="15" customHeight="1" s="74">
      <c r="A60" s="15" t="inlineStr">
        <is>
          <t>Diluted Shares Outstanding (M)</t>
        </is>
      </c>
      <c r="B60" s="152" t="n">
        <v>826.1</v>
      </c>
      <c r="C60" s="10" t="n"/>
      <c r="D60" s="10" t="n"/>
      <c r="E60" s="10" t="n"/>
      <c r="F60" s="10" t="n"/>
      <c r="G60" s="10" t="n"/>
      <c r="H60" s="10" t="n"/>
      <c r="I60" s="10" t="n"/>
      <c r="J60" s="10" t="n"/>
      <c r="M60" t="inlineStr">
        <is>
          <t>Market share count (SEC EDGAR Q1'26 10-Q cover) — divisor of the per-share fair values; see market_data.json</t>
        </is>
      </c>
    </row>
    <row r="61" ht="15" customHeight="1" s="74">
      <c r="A61" s="35" t="inlineStr">
        <is>
          <t>DCF Fair Value / Share</t>
        </is>
      </c>
      <c r="B61" s="153" t="n">
        <v>51.75</v>
      </c>
      <c r="C61" s="2" t="n"/>
      <c r="D61" s="2" t="n"/>
      <c r="E61" s="2" t="n"/>
      <c r="F61" s="2" t="n"/>
      <c r="G61" s="2" t="n"/>
      <c r="H61" s="2" t="n"/>
      <c r="I61" s="2" t="n"/>
      <c r="J61" s="2" t="n"/>
      <c r="M61" t="inlineStr">
        <is>
          <t xml:space="preserve">market-researcher | valuation-agent | as-of: </t>
        </is>
      </c>
    </row>
    <row r="62" ht="15" customHeight="1" s="74">
      <c r="A62" s="15" t="inlineStr">
        <is>
          <t>Upside / Downside vs Price</t>
        </is>
      </c>
      <c r="B62" s="147" t="n">
        <v>-0.701</v>
      </c>
      <c r="C62" s="10" t="n"/>
      <c r="D62" s="10" t="n"/>
      <c r="E62" s="10" t="n"/>
      <c r="F62" s="10" t="n"/>
      <c r="G62" s="10" t="n"/>
      <c r="H62" s="10" t="n"/>
      <c r="I62" s="10" t="n"/>
      <c r="J62" s="10" t="n"/>
      <c r="M62" t="inlineStr">
        <is>
          <t xml:space="preserve">market-researcher | valuation-agent | as-of: </t>
        </is>
      </c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inlineStr">
        <is>
          <t>Year 1</t>
        </is>
      </c>
      <c r="C65" s="45" t="inlineStr">
        <is>
          <t>Year 2</t>
        </is>
      </c>
      <c r="D65" s="45" t="inlineStr">
        <is>
          <t>Year 3</t>
        </is>
      </c>
      <c r="E65" s="45" t="inlineStr">
        <is>
          <t>Year 4</t>
        </is>
      </c>
      <c r="F65" s="45" t="inlineStr">
        <is>
          <t>Year 5</t>
        </is>
      </c>
      <c r="G65" s="45" t="inlineStr">
        <is>
          <t>Terminal</t>
        </is>
      </c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140" t="n"/>
      <c r="C67" s="77" t="n"/>
      <c r="D67" s="77" t="n"/>
      <c r="E67" s="77" t="n"/>
      <c r="F67" s="77" t="n"/>
      <c r="G67" s="2" t="n"/>
      <c r="H67" s="2" t="n"/>
      <c r="I67" s="2" t="n"/>
      <c r="J67" s="2" t="n"/>
      <c r="M67" t="inlineStr">
        <is>
          <t>Bear case = standard adjustments to base (growth −2pp, EBITDA margin −1pp, TGR −0.5pp), fully documented in valuation_assumptions.json; output at B88</t>
        </is>
      </c>
    </row>
    <row r="68" ht="15" customHeight="1" s="74">
      <c r="A68" s="39" t="inlineStr">
        <is>
          <t>EBITDA Margin</t>
        </is>
      </c>
      <c r="B68" s="140" t="n"/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140" t="n"/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140" t="n"/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140" t="n"/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140" t="n"/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140" t="n"/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143" t="n"/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144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44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146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146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146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145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144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146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146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146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146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146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146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153" t="n">
        <v>44.83</v>
      </c>
      <c r="C88" s="10" t="n"/>
      <c r="D88" s="10" t="n"/>
      <c r="E88" s="10" t="n"/>
      <c r="F88" s="10" t="n"/>
      <c r="G88" s="10" t="n"/>
      <c r="H88" s="10" t="n"/>
      <c r="I88" s="10" t="n"/>
      <c r="J88" s="10" t="n"/>
      <c r="M88" t="inlineStr">
        <is>
          <t xml:space="preserve">market-researcher | valuation-agent | as-of: </t>
        </is>
      </c>
    </row>
    <row r="89">
      <c r="A89" s="2" t="n"/>
      <c r="B89" s="144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154" t="inlineStr">
        <is>
          <t>Year 1</t>
        </is>
      </c>
      <c r="C91" s="45" t="inlineStr">
        <is>
          <t>Year 2</t>
        </is>
      </c>
      <c r="D91" s="45" t="inlineStr">
        <is>
          <t>Year 3</t>
        </is>
      </c>
      <c r="E91" s="45" t="inlineStr">
        <is>
          <t>Year 4</t>
        </is>
      </c>
      <c r="F91" s="45" t="inlineStr">
        <is>
          <t>Year 5</t>
        </is>
      </c>
      <c r="G91" s="45" t="inlineStr">
        <is>
          <t>Terminal</t>
        </is>
      </c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44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140" t="n"/>
      <c r="C93" s="77" t="n"/>
      <c r="D93" s="77" t="n"/>
      <c r="E93" s="77" t="n"/>
      <c r="F93" s="77" t="n"/>
      <c r="G93" s="2" t="n"/>
      <c r="H93" s="2" t="n"/>
      <c r="I93" s="2" t="n"/>
      <c r="J93" s="2" t="n"/>
      <c r="M93" t="inlineStr">
        <is>
          <t>Bull case = mirror adjustments (+2pp/+1pp/+0.5pp); output at B114</t>
        </is>
      </c>
    </row>
    <row r="94" ht="15" customHeight="1" s="74">
      <c r="A94" s="39" t="inlineStr">
        <is>
          <t>EBITDA Margin</t>
        </is>
      </c>
      <c r="B94" s="140" t="n"/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140" t="n"/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140" t="n"/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140" t="n"/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140" t="n"/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140" t="n"/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143" t="n"/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144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44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146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146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146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145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144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146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146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146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146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146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146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153" t="n">
        <v>59.86</v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  <c r="M114" t="inlineStr">
        <is>
          <t xml:space="preserve">market-researcher | valuation-agent | as-of: </t>
        </is>
      </c>
    </row>
    <row r="115">
      <c r="A115" s="2" t="n"/>
      <c r="B115" s="144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154" t="inlineStr">
        <is>
          <t>Company Metric</t>
        </is>
      </c>
      <c r="C117" s="45" t="inlineStr">
        <is>
          <t>Target Multiple</t>
        </is>
      </c>
      <c r="D117" s="45" t="inlineStr">
        <is>
          <t>Implied EV or Equity</t>
        </is>
      </c>
      <c r="E117" s="45" t="inlineStr">
        <is>
          <t>Per Share FV</t>
        </is>
      </c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155">
        <f>Data!L27</f>
        <v/>
      </c>
      <c r="C118" s="53" t="n">
        <v>22</v>
      </c>
      <c r="D118" s="23" t="n"/>
      <c r="E118" s="28">
        <f>IFERROR(B118*C118,"-")</f>
        <v/>
      </c>
      <c r="F118" s="10" t="n"/>
      <c r="G118" s="10" t="n"/>
      <c r="H118" s="10" t="n"/>
      <c r="I118" s="10" t="n"/>
      <c r="J118" s="10" t="n"/>
      <c r="M118" t="inlineStr">
        <is>
          <t xml:space="preserve">market-researcher | valuation-agent | as-of: </t>
        </is>
      </c>
    </row>
    <row r="119" ht="15" customHeight="1" s="74">
      <c r="A119" s="39" t="inlineStr">
        <is>
          <t>EV/EBITDA × EBITDA</t>
        </is>
      </c>
      <c r="B119" s="146">
        <f>Data!L20</f>
        <v/>
      </c>
      <c r="C119" s="46" t="n">
        <v>12</v>
      </c>
      <c r="D119" s="48" t="n"/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  <c r="M119" t="inlineStr">
        <is>
          <t xml:space="preserve">market-researcher | valuation-agent | as-of: </t>
        </is>
      </c>
    </row>
    <row r="120" ht="15" customHeight="1" s="74">
      <c r="A120" s="39" t="inlineStr">
        <is>
          <t>EV/EBIT × EBIT</t>
        </is>
      </c>
      <c r="B120" s="146">
        <f>Data!L22</f>
        <v/>
      </c>
      <c r="C120" s="53" t="n">
        <v>13.5</v>
      </c>
      <c r="D120" s="23" t="n"/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  <c r="M120" t="inlineStr">
        <is>
          <t xml:space="preserve">market-researcher | valuation-agent | as-of: </t>
        </is>
      </c>
    </row>
    <row r="121" ht="15" customHeight="1" s="74">
      <c r="A121" s="39" t="inlineStr">
        <is>
          <t>P/FCF × FCF/Share</t>
        </is>
      </c>
      <c r="B121" s="155">
        <f>IFERROR(Data!L53/Data!L28,"-")</f>
        <v/>
      </c>
      <c r="C121" s="46" t="n">
        <v>25</v>
      </c>
      <c r="D121" s="48" t="n"/>
      <c r="E121" s="29">
        <f>IFERROR(B121*C121,"-")</f>
        <v/>
      </c>
      <c r="F121" s="2" t="n"/>
      <c r="G121" s="2" t="n"/>
      <c r="H121" s="2" t="n"/>
      <c r="I121" s="2" t="n"/>
      <c r="J121" s="2" t="n"/>
      <c r="M121" t="inlineStr">
        <is>
          <t xml:space="preserve">market-researcher | valuation-agent | as-of: </t>
        </is>
      </c>
    </row>
    <row r="122" ht="15" customHeight="1" s="74">
      <c r="A122" s="39" t="inlineStr">
        <is>
          <t>FCF Yield → Price</t>
        </is>
      </c>
      <c r="B122" s="155">
        <f>IFERROR(Data!L53/Data!L28,"-")</f>
        <v/>
      </c>
      <c r="C122" s="76" t="n">
        <v>0.04</v>
      </c>
      <c r="D122" s="23" t="n"/>
      <c r="E122" s="28">
        <f>IFERROR(B122/C122,"-")</f>
        <v/>
      </c>
      <c r="F122" s="10" t="n"/>
      <c r="G122" s="10" t="n"/>
      <c r="H122" s="10" t="n"/>
      <c r="I122" s="10" t="n"/>
      <c r="J122" s="10" t="n"/>
      <c r="M122" t="inlineStr">
        <is>
          <t xml:space="preserve">market-researcher | valuation-agent | as-of: </t>
        </is>
      </c>
    </row>
    <row r="123">
      <c r="A123" s="2" t="n"/>
      <c r="B123" s="144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146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146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146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156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147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141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157" t="inlineStr">
        <is>
          <t>If implied g &gt; terminal g, market expects above-trend growth</t>
        </is>
      </c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44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154" t="inlineStr">
        <is>
          <t>Bear</t>
        </is>
      </c>
      <c r="C134" s="45" t="inlineStr">
        <is>
          <t>Base</t>
        </is>
      </c>
      <c r="D134" s="45" t="inlineStr">
        <is>
          <t>Bull</t>
        </is>
      </c>
      <c r="E134" s="45" t="inlineStr">
        <is>
          <t>Weight</t>
        </is>
      </c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155" t="n">
        <v>44.83</v>
      </c>
      <c r="C135" s="29" t="n">
        <v>51.75</v>
      </c>
      <c r="D135" s="29" t="n">
        <v>59.86</v>
      </c>
      <c r="E135" s="81" t="n">
        <v>0.25</v>
      </c>
      <c r="F135" s="2" t="n"/>
      <c r="G135" s="2" t="n"/>
      <c r="H135" s="2" t="n"/>
      <c r="I135" s="2" t="n"/>
      <c r="J135" s="2" t="n"/>
      <c r="M135" t="inlineStr">
        <is>
          <t xml:space="preserve">market-researcher | valuation-agent | as-of: </t>
        </is>
      </c>
    </row>
    <row r="136" ht="15" customHeight="1" s="74">
      <c r="A136" s="15" t="inlineStr">
        <is>
          <t>P/E Relative (Section 4)</t>
        </is>
      </c>
      <c r="B136" s="155" t="n">
        <v>97.98999999999999</v>
      </c>
      <c r="C136" s="28" t="n">
        <v>115.28</v>
      </c>
      <c r="D136" s="28" t="n">
        <v>132.57</v>
      </c>
      <c r="E136" s="84" t="n">
        <v>0.25</v>
      </c>
      <c r="F136" s="10" t="n"/>
      <c r="G136" s="10" t="n"/>
      <c r="H136" s="10" t="n"/>
      <c r="I136" s="10" t="n"/>
      <c r="J136" s="10" t="n"/>
      <c r="M136" t="inlineStr">
        <is>
          <t xml:space="preserve">market-researcher | valuation-agent | as-of: </t>
        </is>
      </c>
    </row>
    <row r="137" ht="15" customHeight="1" s="74">
      <c r="A137" s="17" t="inlineStr">
        <is>
          <t>EV/EBITDA Relative (Section 4)</t>
        </is>
      </c>
      <c r="B137" s="155" t="n">
        <v>94.13</v>
      </c>
      <c r="C137" s="29" t="n">
        <v>111.28</v>
      </c>
      <c r="D137" s="29" t="n">
        <v>128.43</v>
      </c>
      <c r="E137" s="81" t="n">
        <v>0.25</v>
      </c>
      <c r="F137" s="2" t="n"/>
      <c r="G137" s="2" t="n"/>
      <c r="H137" s="2" t="n"/>
      <c r="I137" s="2" t="n"/>
      <c r="J137" s="2" t="n"/>
      <c r="M137" t="inlineStr">
        <is>
          <t xml:space="preserve">market-researcher | valuation-agent | as-of: </t>
        </is>
      </c>
    </row>
    <row r="138" ht="15" customHeight="1" s="74">
      <c r="A138" s="15" t="inlineStr">
        <is>
          <t>FCF Yield (Section 4)</t>
        </is>
      </c>
      <c r="B138" s="155" t="n">
        <v>90.18000000000001</v>
      </c>
      <c r="C138" s="28" t="n">
        <v>103.7</v>
      </c>
      <c r="D138" s="28" t="n">
        <v>122</v>
      </c>
      <c r="E138" s="84" t="n">
        <v>0.25</v>
      </c>
      <c r="F138" s="10" t="n"/>
      <c r="G138" s="10" t="n"/>
      <c r="H138" s="10" t="n"/>
      <c r="I138" s="10" t="n"/>
      <c r="J138" s="10" t="n"/>
      <c r="M138" t="inlineStr">
        <is>
          <t xml:space="preserve">market-researcher | valuation-agent | as-of: </t>
        </is>
      </c>
    </row>
    <row r="139">
      <c r="A139" s="2" t="n"/>
      <c r="B139" s="144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158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/>
      <c r="C141" s="77" t="n"/>
      <c r="D141" s="77" t="n"/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 t="n">
        <v>81.78</v>
      </c>
      <c r="C143" s="2" t="n">
        <v>95.5</v>
      </c>
      <c r="D143" s="2" t="n">
        <v>110.72</v>
      </c>
      <c r="E143" s="2" t="n"/>
      <c r="F143" s="2" t="n"/>
      <c r="G143" s="2" t="n"/>
      <c r="H143" s="2" t="n"/>
      <c r="I143" s="2" t="n"/>
      <c r="J143" s="2" t="n"/>
      <c r="M143" t="inlineStr">
        <is>
          <t xml:space="preserve">market-researcher | valuation-agent | as-of: </t>
        </is>
      </c>
    </row>
    <row r="144" ht="15" customHeight="1" s="74">
      <c r="A144" s="15" t="inlineStr">
        <is>
          <t>Current Share Price</t>
        </is>
      </c>
      <c r="B144" s="159" t="n">
        <v>172.97</v>
      </c>
      <c r="C144" s="10" t="n"/>
      <c r="D144" s="10" t="n"/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 t="n">
        <v>-0.448</v>
      </c>
      <c r="C145" s="2" t="n"/>
      <c r="D145" s="2" t="n"/>
      <c r="E145" s="2" t="n"/>
      <c r="F145" s="2" t="n"/>
      <c r="G145" s="2" t="n"/>
      <c r="H145" s="2" t="n"/>
      <c r="I145" s="2" t="n"/>
      <c r="J145" s="2" t="n"/>
      <c r="M145" t="inlineStr">
        <is>
          <t xml:space="preserve">market-researcher | valuation-agent | as-of: </t>
        </is>
      </c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 t="inlineStr">
        <is>
          <t>| WACC \ TGR | 1.50% | 2.00% | 2.50% | 3.00% | 3.50% |
|---|---|---|---|---|---|
| 10.48% | 53.6 | 56.0 | 58.8 | 62.0 | 65.6 |
| 10.98% | 50.5 | 52.6 | 55.1 | 57.8 | 60.9 |
| **11.48%** | **47.7** | **49.6** | **51.7** | **54.1** | **56.8** |
| 11.98% | 45.2 | 46.9 | 48.8 | 50.9 | 53.2 |
| 12.48% | 42.9 | 44.4 | 46.1 | 48.0 | 50.0 |</t>
        </is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  <c r="M148" t="inlineStr">
        <is>
          <t xml:space="preserve">market-researcher | valuation-agent | as-of: </t>
        </is>
      </c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 t="inlineStr">
        <is>
          <t>| WACC \ Exit EV/EBITDA | 7.0x | 8.0x | 9.0x | 10.0x | 11.0x |
|---|---|---|---|---|---|
| 10.48% | 64.9 | 72.0 | 79.1 | 86.2 | 93.3 |
| 10.98% | 63.5 | 70.5 | 77.4 | 84.4 | 91.3 |
| **11.48%** | **62.2** | **69.0** | **75.8** | **82.6** | **89.4** |
| 11.98% | 60.9 | 67.5 | 74.2 | 80.9 | 87.5 |
| 12.48% | 59.6 | 66.1 | 72.7 | 79.2 | 85.7 |</t>
        </is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  <c r="M160" t="inlineStr">
        <is>
          <t xml:space="preserve">market-researcher | valuation-agent | as-of: </t>
        </is>
      </c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inlineStr">
        <is>
          <t>SELL</t>
        </is>
      </c>
      <c r="C173" s="63" t="n"/>
      <c r="D173" s="63" t="n"/>
      <c r="E173" s="63" t="n"/>
      <c r="F173" s="64" t="n"/>
      <c r="G173" s="2" t="n"/>
      <c r="H173" s="2" t="n"/>
      <c r="I173" s="2" t="n"/>
      <c r="J173" s="2" t="n"/>
      <c r="M173" t="inlineStr">
        <is>
          <t xml:space="preserve">market-researcher | valuation-agent | as-of: </t>
        </is>
      </c>
    </row>
    <row r="174" ht="15" customHeight="1" s="74">
      <c r="A174" s="39" t="inlineStr">
        <is>
          <t>12-Month Target Price</t>
        </is>
      </c>
      <c r="B174" s="67" t="n">
        <v>95.5</v>
      </c>
      <c r="C174" s="63" t="n"/>
      <c r="D174" s="63" t="n"/>
      <c r="E174" s="63" t="n"/>
      <c r="F174" s="64" t="n"/>
      <c r="G174" s="10" t="n"/>
      <c r="H174" s="10" t="n"/>
      <c r="I174" s="10" t="n"/>
      <c r="J174" s="10" t="n"/>
    </row>
    <row r="175" ht="15" customHeight="1" s="74">
      <c r="A175" s="39" t="inlineStr">
        <is>
          <t>Conviction (High / Moderate / Low)</t>
        </is>
      </c>
      <c r="B175" s="66" t="inlineStr">
        <is>
          <t>Medium</t>
        </is>
      </c>
      <c r="C175" s="63" t="n"/>
      <c r="D175" s="63" t="n"/>
      <c r="E175" s="63" t="n"/>
      <c r="F175" s="64" t="n"/>
      <c r="G175" s="2" t="n"/>
      <c r="H175" s="2" t="n"/>
      <c r="I175" s="2" t="n"/>
      <c r="J175" s="2" t="n"/>
      <c r="M175" t="inlineStr">
        <is>
          <t xml:space="preserve">market-researcher | valuation-agent | as-of: </t>
        </is>
      </c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30" t="inlineStr">
        <is>
          <t>Colour key: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 t="n">
        <v>0.4197384066587396</v>
      </c>
      <c r="C4" s="89" t="n">
        <v>0.4360594795539033</v>
      </c>
      <c r="D4" s="89" t="n">
        <v>0.5111945905334335</v>
      </c>
      <c r="E4" s="89" t="n">
        <v>0.5196561927575032</v>
      </c>
      <c r="F4" s="89" t="n">
        <v>0.5049409827065605</v>
      </c>
      <c r="G4" s="89" t="n">
        <v>0.5078271759549154</v>
      </c>
      <c r="H4" s="89" t="n">
        <v>0.6438298533944267</v>
      </c>
      <c r="I4" s="89" t="n">
        <v>0.5373063028095423</v>
      </c>
      <c r="J4" s="89" t="n">
        <v>0.526293983306049</v>
      </c>
      <c r="K4" s="89" t="n">
        <v>0.5765564049189218</v>
      </c>
      <c r="L4" s="89" t="n">
        <v>0.6006557377049181</v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 t="n">
        <v>0.3814902893380896</v>
      </c>
      <c r="C5" s="90" t="n">
        <v>0.4109665427509294</v>
      </c>
      <c r="D5" s="90" t="n">
        <v>0.4943651389932381</v>
      </c>
      <c r="E5" s="90" t="n">
        <v>0.501056784556855</v>
      </c>
      <c r="F5" s="90" t="n">
        <v>0.4827065605270381</v>
      </c>
      <c r="G5" s="90" t="n">
        <v>0.4879148403256105</v>
      </c>
      <c r="H5" s="90" t="n">
        <v>0.6284102029430864</v>
      </c>
      <c r="I5" s="90" t="n">
        <v>0.5207157714547319</v>
      </c>
      <c r="J5" s="90" t="n">
        <v>0.5078821318134967</v>
      </c>
      <c r="K5" s="90" t="n">
        <v>0.5598159777494008</v>
      </c>
      <c r="L5" s="90" t="n">
        <v>0.5864456035767511</v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 t="n">
        <v>0.280221957986524</v>
      </c>
      <c r="C6" s="89" t="n">
        <v>0.2907063197026022</v>
      </c>
      <c r="D6" s="89" t="n">
        <v>0.3935386927122465</v>
      </c>
      <c r="E6" s="89" t="n">
        <v>0.4059461744399042</v>
      </c>
      <c r="F6" s="89" t="n">
        <v>0.3778479275322537</v>
      </c>
      <c r="G6" s="89" t="n">
        <v>0.3908578584846588</v>
      </c>
      <c r="H6" s="89" t="n">
        <v>0.5546958597415426</v>
      </c>
      <c r="I6" s="89" t="n">
        <v>0.4414653808258442</v>
      </c>
      <c r="J6" s="89" t="n">
        <v>0.4236443743810506</v>
      </c>
      <c r="K6" s="89" t="n">
        <v>0.4858309864082425</v>
      </c>
      <c r="L6" s="89" t="n">
        <v>0.521736214605067</v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 t="n">
        <v>0.1458581054300436</v>
      </c>
      <c r="C7" s="90" t="n">
        <v>0.1444237918215613</v>
      </c>
      <c r="D7" s="90" t="n">
        <v>0.10954169797145</v>
      </c>
      <c r="E7" s="90" t="n">
        <v>0.2174158094969706</v>
      </c>
      <c r="F7" s="90" t="n">
        <v>0.2039527861652484</v>
      </c>
      <c r="G7" s="90" t="n">
        <v>0.1966186599874765</v>
      </c>
      <c r="H7" s="90" t="n">
        <v>0.3106885797642238</v>
      </c>
      <c r="I7" s="90" t="n">
        <v>0.2625921834413161</v>
      </c>
      <c r="J7" s="90" t="n">
        <v>0.2450736676165646</v>
      </c>
      <c r="K7" s="90" t="n">
        <v>0.2953452166459671</v>
      </c>
      <c r="L7" s="90" t="n">
        <v>0.3230178837555887</v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 t="n">
        <v>-0.0535077288941736</v>
      </c>
      <c r="C8" s="89" t="n">
        <v>-0.03643122676579925</v>
      </c>
      <c r="D8" s="89" t="n">
        <v>0.143350864012021</v>
      </c>
      <c r="E8" s="89" t="n">
        <v>0.156967732844864</v>
      </c>
      <c r="F8" s="89" t="n">
        <v>0.165385671150151</v>
      </c>
      <c r="G8" s="89" t="n">
        <v>0.2745147150907952</v>
      </c>
      <c r="H8" s="89" t="n">
        <v>0.310962950768696</v>
      </c>
      <c r="I8" s="89" t="n">
        <v>0.1845161675574001</v>
      </c>
      <c r="J8" s="89" t="n">
        <v>0.2591503466116939</v>
      </c>
      <c r="K8" s="89" t="n">
        <v>0.2968845662707506</v>
      </c>
      <c r="L8" s="89" t="n">
        <v>0.2553502235469449</v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 t="n">
        <v>0.1388941309681072</v>
      </c>
      <c r="C12" s="89" t="n">
        <v>0.1391226499552372</v>
      </c>
      <c r="D12" s="89" t="n">
        <v>0.1212978369384359</v>
      </c>
      <c r="E12" s="89" t="n">
        <v>0.2418116282714308</v>
      </c>
      <c r="F12" s="89" t="n">
        <v>0.2206220770544132</v>
      </c>
      <c r="G12" s="89" t="n">
        <v>0.2229670236032607</v>
      </c>
      <c r="H12" s="89" t="n">
        <v>0.4419279302718876</v>
      </c>
      <c r="I12" s="89" t="n">
        <v>0.3250705335912378</v>
      </c>
      <c r="J12" s="89" t="n">
        <v>0.3128826045167491</v>
      </c>
      <c r="K12" s="89" t="n">
        <v>0.4070959691856996</v>
      </c>
      <c r="L12" s="89" t="n">
        <v>0.4289920186840972</v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 t="n">
        <v>0.05844516795044866</v>
      </c>
      <c r="C13" s="90" t="n">
        <v>0.06016958996399117</v>
      </c>
      <c r="D13" s="90" t="n">
        <v>0.0539720145109943</v>
      </c>
      <c r="E13" s="90" t="n">
        <v>0.1099472709134958</v>
      </c>
      <c r="F13" s="90" t="n">
        <v>0.09682358690340447</v>
      </c>
      <c r="G13" s="90" t="n">
        <v>0.09414163218804342</v>
      </c>
      <c r="H13" s="90" t="n">
        <v>0.1927727935627018</v>
      </c>
      <c r="I13" s="90" t="n">
        <v>0.1483361724376381</v>
      </c>
      <c r="J13" s="90" t="n">
        <v>0.1426491737323651</v>
      </c>
      <c r="K13" s="90" t="n">
        <v>0.1905707868212242</v>
      </c>
      <c r="L13" s="90" t="n">
        <v>0.2162319896046629</v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 t="n">
        <v>0.1017729591836735</v>
      </c>
      <c r="C14" s="89" t="n">
        <v>0.1110366209840485</v>
      </c>
      <c r="D14" s="89" t="n">
        <v>0.07408648702764432</v>
      </c>
      <c r="E14" s="89" t="n">
        <v>0.1504250766539229</v>
      </c>
      <c r="F14" s="89" t="n">
        <v>0.1428355903578458</v>
      </c>
      <c r="G14" s="89" t="n">
        <v>0.152130779721218</v>
      </c>
      <c r="H14" s="89" t="n">
        <v>0.3107661610372515</v>
      </c>
      <c r="I14" s="89" t="n">
        <v>0.2311372962944134</v>
      </c>
      <c r="J14" s="89" t="n">
        <v>0.2083852715151506</v>
      </c>
      <c r="K14" s="89" t="n">
        <v>0.2840201279431582</v>
      </c>
      <c r="L14" s="89" t="n">
        <v>0.3470881430461656</v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 t="n">
        <v>7.336134453781512</v>
      </c>
      <c r="E15" s="91" t="n">
        <v>7.980609418282548</v>
      </c>
      <c r="F15" s="91" t="n">
        <v>7.380697050938338</v>
      </c>
      <c r="G15" s="91" t="n">
        <v>7.94147582697201</v>
      </c>
      <c r="H15" s="91" t="n">
        <v>15.63573085846868</v>
      </c>
      <c r="I15" s="91" t="n">
        <v>11.4590545078791</v>
      </c>
      <c r="J15" s="91" t="n">
        <v>11.14084507042254</v>
      </c>
      <c r="K15" s="91" t="n">
        <v>14.7535192563081</v>
      </c>
      <c r="L15" s="91" t="n">
        <v>16.80273578113751</v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 t="n">
        <v>1.123230798263823</v>
      </c>
      <c r="C16" s="92" t="n">
        <v>1.014137284959973</v>
      </c>
      <c r="D16" s="92" t="n">
        <v>0.9687754106358758</v>
      </c>
      <c r="E16" s="92" t="n">
        <v>0.90125510358385</v>
      </c>
      <c r="F16" s="92" t="n">
        <v>1.012102653834937</v>
      </c>
      <c r="G16" s="92" t="n">
        <v>0.9057690178274831</v>
      </c>
      <c r="H16" s="92" t="n">
        <v>0.8034653708339469</v>
      </c>
      <c r="I16" s="92" t="n">
        <v>0.7732366839019322</v>
      </c>
      <c r="J16" s="92" t="n">
        <v>0.8431539073347623</v>
      </c>
      <c r="K16" s="92" t="n">
        <v>0.6823564045531859</v>
      </c>
      <c r="L16" s="92" t="n">
        <v>0.611581703372863</v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 t="n">
        <v>2.7</v>
      </c>
      <c r="C17" s="91" t="n">
        <v>2.568568568568569</v>
      </c>
      <c r="D17" s="91" t="n">
        <v>2.714041095890411</v>
      </c>
      <c r="E17" s="91" t="n">
        <v>2.615131578947369</v>
      </c>
      <c r="F17" s="91" t="n">
        <v>2.833446174678402</v>
      </c>
      <c r="G17" s="91" t="n">
        <v>3.476534296028881</v>
      </c>
      <c r="H17" s="91" t="n">
        <v>2.728711111111111</v>
      </c>
      <c r="I17" s="91" t="n">
        <v>4.197411003236246</v>
      </c>
      <c r="J17" s="91" t="n">
        <v>3.190133237306446</v>
      </c>
      <c r="K17" s="91" t="n">
        <v>2.746452559939505</v>
      </c>
      <c r="L17" s="91" t="n">
        <v>3.893757866766118</v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 t="n">
        <v>3.091948051948052</v>
      </c>
      <c r="C18" s="92" t="n">
        <v>2.692899140660335</v>
      </c>
      <c r="D18" s="92" t="n">
        <v>1.81063829787234</v>
      </c>
      <c r="E18" s="92" t="n">
        <v>1.676040494938133</v>
      </c>
      <c r="F18" s="92" t="n">
        <v>1.97355700881433</v>
      </c>
      <c r="G18" s="92" t="n">
        <v>1.679671457905544</v>
      </c>
      <c r="H18" s="92" t="n">
        <v>0.9529187466344543</v>
      </c>
      <c r="I18" s="92" t="n">
        <v>1.194740161694157</v>
      </c>
      <c r="J18" s="92" t="n">
        <v>1.244473626614139</v>
      </c>
      <c r="K18" s="92" t="n">
        <v>0.9777677092772553</v>
      </c>
      <c r="L18" s="92" t="n">
        <v>0.8577654667666231</v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 t="n">
        <v>0.06619104240982956</v>
      </c>
      <c r="D22" s="89" t="n">
        <v>0.2369888475836431</v>
      </c>
      <c r="E22" s="89" t="n">
        <v>0.06641622839969948</v>
      </c>
      <c r="F22" s="89" t="n">
        <v>0.02663097083274623</v>
      </c>
      <c r="G22" s="89" t="n">
        <v>0.09593741421905023</v>
      </c>
      <c r="H22" s="89" t="n">
        <v>0.3693299937382593</v>
      </c>
      <c r="I22" s="89" t="n">
        <v>-0.08104919472110193</v>
      </c>
      <c r="J22" s="89" t="n">
        <v>-0.01513749141611684</v>
      </c>
      <c r="K22" s="89" t="n">
        <v>0.1553790496978517</v>
      </c>
      <c r="L22" s="89" t="n">
        <v>0.1737540888974409</v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 t="n">
        <v>0.1485714285714286</v>
      </c>
      <c r="D23" s="90" t="n">
        <v>0.4880144730891</v>
      </c>
      <c r="E23" s="90" t="n">
        <v>0.08085106382978724</v>
      </c>
      <c r="F23" s="90" t="n">
        <v>-0.0109673790776153</v>
      </c>
      <c r="G23" s="90" t="n">
        <v>0.1077622974125675</v>
      </c>
      <c r="H23" s="90" t="n">
        <v>0.7636293634496921</v>
      </c>
      <c r="I23" s="90" t="n">
        <v>-0.2385353145784518</v>
      </c>
      <c r="J23" s="90" t="n">
        <v>-0.03941056172473764</v>
      </c>
      <c r="K23" s="90" t="n">
        <v>0.2735231500825721</v>
      </c>
      <c r="L23" s="90" t="n">
        <v>0.2295878511389557</v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 t="n">
        <v>1.127659574468085</v>
      </c>
      <c r="F24" s="89" t="n">
        <v>-0.04000000000000004</v>
      </c>
      <c r="G24" s="89" t="n">
        <v>0.0572916666666666</v>
      </c>
      <c r="H24" s="89" t="n">
        <v>1.16256157635468</v>
      </c>
      <c r="I24" s="89" t="n">
        <v>-0.2232346241457858</v>
      </c>
      <c r="J24" s="89" t="n">
        <v>-0.1055718475073315</v>
      </c>
      <c r="K24" s="89" t="n">
        <v>0.3803278688524591</v>
      </c>
      <c r="L24" s="89" t="n">
        <v>0.2446555819477435</v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 t="n">
        <v>0.05570652173913043</v>
      </c>
      <c r="D25" s="90" t="n">
        <v>-0.06177606177606178</v>
      </c>
      <c r="E25" s="90" t="n">
        <v>1.116598079561043</v>
      </c>
      <c r="F25" s="90" t="n">
        <v>-0.03694102397926118</v>
      </c>
      <c r="G25" s="90" t="n">
        <v>0.05652759084791386</v>
      </c>
      <c r="H25" s="90" t="n">
        <v>1.163757961783439</v>
      </c>
      <c r="I25" s="90" t="n">
        <v>-0.2233081157457832</v>
      </c>
      <c r="J25" s="90" t="n">
        <v>-0.08084138715179086</v>
      </c>
      <c r="K25" s="90" t="n">
        <v>0.3923800098960912</v>
      </c>
      <c r="L25" s="90" t="n">
        <v>0.2837301587301586</v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 t="n">
        <v>0.2740740740740741</v>
      </c>
      <c r="D26" s="89" t="n">
        <v>5.86734693877551</v>
      </c>
      <c r="E26" s="89" t="n">
        <v>0.1677148846960168</v>
      </c>
      <c r="F26" s="89" t="n">
        <v>0.08168761220825853</v>
      </c>
      <c r="G26" s="89" t="n">
        <v>0.8190871369294606</v>
      </c>
      <c r="H26" s="89" t="n">
        <v>0.5511405109489048</v>
      </c>
      <c r="I26" s="89" t="n">
        <v>-0.454721919943531</v>
      </c>
      <c r="J26" s="89" t="n">
        <v>0.3832254584681769</v>
      </c>
      <c r="K26" s="89" t="n">
        <v>0.3236108403197503</v>
      </c>
      <c r="L26" s="89" t="n">
        <v>0.009545133160499809</v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 t="n">
        <v>6.599003735990038</v>
      </c>
      <c r="C30" s="21" t="n">
        <v>7.5076726342711</v>
      </c>
      <c r="D30" s="21" t="n">
        <v>7.873239436619718</v>
      </c>
      <c r="E30" s="21" t="n">
        <v>8.467349551856595</v>
      </c>
      <c r="F30" s="21" t="n">
        <v>8.781049935979514</v>
      </c>
      <c r="G30" s="21" t="n">
        <v>9.250704225352113</v>
      </c>
      <c r="H30" s="21" t="n">
        <v>10.54093907644548</v>
      </c>
      <c r="I30" s="21" t="n">
        <v>10.45686198421938</v>
      </c>
      <c r="J30" s="21" t="n">
        <v>9.327423613730669</v>
      </c>
      <c r="K30" s="21" t="n">
        <v>11.42309129405904</v>
      </c>
      <c r="L30" s="21" t="n">
        <v>13.35361722719574</v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 t="n">
        <v>-0.336239103362391</v>
      </c>
      <c r="C31" s="22" t="n">
        <v>-0.2506393861892583</v>
      </c>
      <c r="D31" s="22" t="n">
        <v>1.221510883482714</v>
      </c>
      <c r="E31" s="22" t="n">
        <v>1.426376440460948</v>
      </c>
      <c r="F31" s="22" t="n">
        <v>1.542893725992317</v>
      </c>
      <c r="G31" s="22" t="n">
        <v>2.806658130601793</v>
      </c>
      <c r="H31" s="22" t="n">
        <v>4.398008019661104</v>
      </c>
      <c r="I31" s="22" t="n">
        <v>2.39813736903376</v>
      </c>
      <c r="J31" s="22" t="n">
        <v>3.224569344901295</v>
      </c>
      <c r="K31" s="22" t="n">
        <v>4.227674679287582</v>
      </c>
      <c r="L31" s="22" t="n">
        <v>4.145656907815146</v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 t="n">
        <v>6.283935242839353</v>
      </c>
      <c r="C32" s="21" t="n">
        <v>6.879795396419437</v>
      </c>
      <c r="D32" s="21" t="n">
        <v>8.52112676056338</v>
      </c>
      <c r="E32" s="21" t="n">
        <v>9.087067861715749</v>
      </c>
      <c r="F32" s="21" t="n">
        <v>9.329065300896287</v>
      </c>
      <c r="G32" s="21" t="n">
        <v>10.22407170294494</v>
      </c>
      <c r="H32" s="21" t="n">
        <v>14.14318975552969</v>
      </c>
      <c r="I32" s="21" t="n">
        <v>12.99689561505627</v>
      </c>
      <c r="J32" s="21" t="n">
        <v>12.44285175405507</v>
      </c>
      <c r="K32" s="21" t="n">
        <v>14.24012953045211</v>
      </c>
      <c r="L32" s="21" t="n">
        <v>16.2351802564723</v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 t="n">
        <v>3.41656942823804</v>
      </c>
      <c r="C58" s="83" t="n">
        <v>3.250133904659882</v>
      </c>
      <c r="D58" s="83" t="n">
        <v>3.170565302144249</v>
      </c>
      <c r="E58" s="83" t="n">
        <v>3.285783132530121</v>
      </c>
      <c r="F58" s="83" t="n">
        <v>3.431969552806851</v>
      </c>
      <c r="G58" s="83" t="n">
        <v>3.893016344725111</v>
      </c>
      <c r="H58" s="83" t="n">
        <v>4.050548650475844</v>
      </c>
      <c r="I58" s="83" t="n">
        <v>4.679752378076401</v>
      </c>
      <c r="J58" s="83" t="n">
        <v>4.616376975725047</v>
      </c>
      <c r="K58" s="83" t="n">
        <v>4.687191402846354</v>
      </c>
      <c r="L58" s="83" t="n">
        <v>5.087043189368771</v>
      </c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 t="n">
        <v>106.8323087431694</v>
      </c>
      <c r="C59" s="93" t="n">
        <v>112.3030652603823</v>
      </c>
      <c r="D59" s="93" t="n">
        <v>115.1214263756532</v>
      </c>
      <c r="E59" s="93" t="n">
        <v>111.084628923438</v>
      </c>
      <c r="F59" s="93" t="n">
        <v>106.3529248683116</v>
      </c>
      <c r="G59" s="93" t="n">
        <v>93.75763358778624</v>
      </c>
      <c r="H59" s="93" t="n">
        <v>90.11124948644208</v>
      </c>
      <c r="I59" s="93" t="n">
        <v>77.99557978963669</v>
      </c>
      <c r="J59" s="93" t="n">
        <v>79.06633316978476</v>
      </c>
      <c r="K59" s="93" t="n">
        <v>77.8717932829347</v>
      </c>
      <c r="L59" s="93" t="n">
        <v>71.75091431556949</v>
      </c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 t="n">
        <v>9.157894736842104</v>
      </c>
      <c r="C60" s="83" t="n">
        <v>8.819672131147541</v>
      </c>
      <c r="D60" s="83" t="n">
        <v>8.091185410334347</v>
      </c>
      <c r="E60" s="83" t="n">
        <v>7.282709081580298</v>
      </c>
      <c r="F60" s="83" t="n">
        <v>7.730503978779841</v>
      </c>
      <c r="G60" s="83" t="n">
        <v>8.061992023827553</v>
      </c>
      <c r="H60" s="83" t="n">
        <v>9.008156203657933</v>
      </c>
      <c r="I60" s="83" t="n">
        <v>7.300130775937227</v>
      </c>
      <c r="J60" s="83" t="n">
        <v>7.806721363206059</v>
      </c>
      <c r="K60" s="83" t="n">
        <v>9.811129703522548</v>
      </c>
      <c r="L60" s="83" t="n">
        <v>8.545593479368314</v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 t="n">
        <v>39.85632183908046</v>
      </c>
      <c r="C61" s="93" t="n">
        <v>41.38475836431227</v>
      </c>
      <c r="D61" s="93" t="n">
        <v>45.11081893313298</v>
      </c>
      <c r="E61" s="93" t="n">
        <v>50.11871213188671</v>
      </c>
      <c r="F61" s="93" t="n">
        <v>47.2155503705737</v>
      </c>
      <c r="G61" s="93" t="n">
        <v>45.27417031934878</v>
      </c>
      <c r="H61" s="93" t="n">
        <v>40.51883556945702</v>
      </c>
      <c r="I61" s="93" t="n">
        <v>49.99910429044876</v>
      </c>
      <c r="J61" s="93" t="n">
        <v>46.75458275227874</v>
      </c>
      <c r="K61" s="93" t="n">
        <v>37.20264750642853</v>
      </c>
      <c r="L61" s="93" t="n">
        <v>42.71207153502236</v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 t="n">
        <v>4.525502318392581</v>
      </c>
      <c r="C62" s="83" t="n">
        <v>4.929325751421609</v>
      </c>
      <c r="D62" s="83" t="n">
        <v>5.229903536977492</v>
      </c>
      <c r="E62" s="83" t="n">
        <v>5.114778694673668</v>
      </c>
      <c r="F62" s="83" t="n">
        <v>5.675845790715972</v>
      </c>
      <c r="G62" s="83" t="n">
        <v>6.588432523051131</v>
      </c>
      <c r="H62" s="83" t="n">
        <v>6.562305164714803</v>
      </c>
      <c r="I62" s="83" t="n">
        <v>7.439155132410593</v>
      </c>
      <c r="J62" s="83" t="n">
        <v>7.15351747291317</v>
      </c>
      <c r="K62" s="83" t="n">
        <v>7.637482252721248</v>
      </c>
      <c r="L62" s="83" t="n">
        <v>7.258346312724317</v>
      </c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 t="n">
        <v>80.65403005464481</v>
      </c>
      <c r="C63" s="93" t="n">
        <v>74.04663810151615</v>
      </c>
      <c r="D63" s="93" t="n">
        <v>69.79096218874885</v>
      </c>
      <c r="E63" s="93" t="n">
        <v>71.36183631563507</v>
      </c>
      <c r="F63" s="93" t="n">
        <v>64.30759634044912</v>
      </c>
      <c r="G63" s="93" t="n">
        <v>55.40012722646311</v>
      </c>
      <c r="H63" s="93" t="n">
        <v>55.62069895234183</v>
      </c>
      <c r="I63" s="93" t="n">
        <v>49.06471144952787</v>
      </c>
      <c r="J63" s="93" t="n">
        <v>51.02384964908163</v>
      </c>
      <c r="K63" s="93" t="n">
        <v>47.79061841616063</v>
      </c>
      <c r="L63" s="93" t="n">
        <v>50.28693648305718</v>
      </c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 t="n">
        <v>66.03460052760505</v>
      </c>
      <c r="C64" s="83" t="n">
        <v>79.64118552317845</v>
      </c>
      <c r="D64" s="83" t="n">
        <v>90.44128312003737</v>
      </c>
      <c r="E64" s="83" t="n">
        <v>89.8415047396896</v>
      </c>
      <c r="F64" s="83" t="n">
        <v>89.2608788984362</v>
      </c>
      <c r="G64" s="83" t="n">
        <v>83.63167668067192</v>
      </c>
      <c r="H64" s="83" t="n">
        <v>75.00938610355726</v>
      </c>
      <c r="I64" s="83" t="n">
        <v>78.92997263055759</v>
      </c>
      <c r="J64" s="83" t="n">
        <v>74.79706627298185</v>
      </c>
      <c r="K64" s="83" t="n">
        <v>67.28382237320261</v>
      </c>
      <c r="L64" s="83" t="n">
        <v>64.17604936753467</v>
      </c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 t="n">
        <v>0.4006988009211467</v>
      </c>
      <c r="C72" s="28" t="n">
        <v>0.4065286383557503</v>
      </c>
      <c r="D72" s="28" t="n">
        <v>0.4829462989840348</v>
      </c>
      <c r="E72" s="28" t="n">
        <v>0.4967105263157895</v>
      </c>
      <c r="F72" s="28" t="n">
        <v>0.4440787468763333</v>
      </c>
      <c r="G72" s="28" t="n">
        <v>0.471174839204579</v>
      </c>
      <c r="H72" s="28" t="n">
        <v>0.5975701731374607</v>
      </c>
      <c r="I72" s="28" t="n">
        <v>0.5815766626150373</v>
      </c>
      <c r="J72" s="28" t="n">
        <v>0.5916665171925167</v>
      </c>
      <c r="K72" s="28" t="n">
        <v>0.6109706896091057</v>
      </c>
      <c r="L72" s="28" t="n">
        <v>0.6276483298567914</v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 t="n">
        <v>0.3682065217391304</v>
      </c>
      <c r="C73" s="81" t="n">
        <v>0.1788931788931789</v>
      </c>
      <c r="D73" s="81" t="n">
        <v>0.6255144032921811</v>
      </c>
      <c r="E73" s="81" t="n">
        <v>0.7012313674659754</v>
      </c>
      <c r="F73" s="81" t="n">
        <v>0.8324360699865411</v>
      </c>
      <c r="G73" s="81" t="n">
        <v>0.7388535031847133</v>
      </c>
      <c r="H73" s="81" t="n">
        <v>0.7282093550381208</v>
      </c>
      <c r="I73" s="81" t="n">
        <v>1.025506916808793</v>
      </c>
      <c r="J73" s="81" t="n">
        <v>1.275111331024245</v>
      </c>
      <c r="K73" s="81" t="n">
        <v>0.4848377161809997</v>
      </c>
      <c r="L73" s="81" t="n">
        <v>0.5732773535721701</v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 t="n">
        <v>-0.3668478260869565</v>
      </c>
      <c r="C76" s="84" t="n">
        <v>-0.2522522522522522</v>
      </c>
      <c r="D76" s="84" t="n">
        <v>1.308641975308642</v>
      </c>
      <c r="E76" s="84" t="n">
        <v>0.7219701879455606</v>
      </c>
      <c r="F76" s="84" t="n">
        <v>0.8109017496635262</v>
      </c>
      <c r="G76" s="84" t="n">
        <v>1.396178343949044</v>
      </c>
      <c r="H76" s="84" t="n">
        <v>1.000883106178799</v>
      </c>
      <c r="I76" s="84" t="n">
        <v>0.7026719727117681</v>
      </c>
      <c r="J76" s="84" t="n">
        <v>1.057438561768102</v>
      </c>
      <c r="K76" s="84" t="n">
        <v>1.005212035062781</v>
      </c>
      <c r="L76" s="84" t="n">
        <v>0.7905141987127732</v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 t="n">
        <v>0.2279032897344431</v>
      </c>
      <c r="C77" s="81" t="n">
        <v>0.2079925650557621</v>
      </c>
      <c r="D77" s="81" t="n">
        <v>0.1537190082644628</v>
      </c>
      <c r="E77" s="81" t="n">
        <v>0.1579540650979287</v>
      </c>
      <c r="F77" s="81" t="n">
        <v>0.09703541037606368</v>
      </c>
      <c r="G77" s="81" t="n">
        <v>0.0741390106449593</v>
      </c>
      <c r="H77" s="81" t="n">
        <v>0.08160708243019543</v>
      </c>
      <c r="I77" s="81" t="n">
        <v>0.09439783437335166</v>
      </c>
      <c r="J77" s="81" t="n">
        <v>0.1019220275268296</v>
      </c>
      <c r="K77" s="81" t="n">
        <v>0.08985078804205224</v>
      </c>
      <c r="L77" s="81" t="n">
        <v>0.09875558867362146</v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 t="n">
        <v>2.250489236790607</v>
      </c>
      <c r="C78" s="83" t="n">
        <v>1.72952086553323</v>
      </c>
      <c r="D78" s="83" t="n">
        <v>1.524590163934426</v>
      </c>
      <c r="E78" s="83" t="n">
        <v>1.660740740740741</v>
      </c>
      <c r="F78" s="83" t="n">
        <v>0.9253926701570681</v>
      </c>
      <c r="G78" s="83" t="n">
        <v>0.7638709677419355</v>
      </c>
      <c r="H78" s="83" t="n">
        <v>1.107071960297767</v>
      </c>
      <c r="I78" s="83" t="n">
        <v>1.191133994725606</v>
      </c>
      <c r="J78" s="83" t="n">
        <v>1.209932821497121</v>
      </c>
      <c r="K78" s="83" t="n">
        <v>1.214446152027426</v>
      </c>
      <c r="L78" s="83" t="n">
        <v>1.526140027637034</v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 t="n">
        <v>2.949090909090909</v>
      </c>
      <c r="C80" s="83" t="n">
        <v>2.445952057892356</v>
      </c>
      <c r="D80" s="83" t="n">
        <v>1.50516717325228</v>
      </c>
      <c r="E80" s="83" t="n">
        <v>1.438413948256468</v>
      </c>
      <c r="F80" s="83" t="n">
        <v>1.426215524594825</v>
      </c>
      <c r="G80" s="83" t="n">
        <v>1.119096509240247</v>
      </c>
      <c r="H80" s="83" t="n">
        <v>0.5160163583705665</v>
      </c>
      <c r="I80" s="83" t="n">
        <v>0.7991628600370788</v>
      </c>
      <c r="J80" s="83" t="n">
        <v>1.015360432957281</v>
      </c>
      <c r="K80" s="83" t="n">
        <v>0.4687373058775741</v>
      </c>
      <c r="L80" s="83" t="n">
        <v>0.3108092654477071</v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 t="n">
        <v>0.6834563612679114</v>
      </c>
      <c r="E81" s="81" t="n">
        <v>0.4040169949787563</v>
      </c>
      <c r="F81" s="81" t="n">
        <v>0.3877214668314792</v>
      </c>
      <c r="G81" s="81" t="n">
        <v>0.4282592862345229</v>
      </c>
      <c r="H81" s="81" t="n">
        <v>0.4035950007021485</v>
      </c>
      <c r="I81" s="81" t="n">
        <v>0.3757474457366166</v>
      </c>
      <c r="J81" s="81" t="n">
        <v>0.3839678446837555</v>
      </c>
      <c r="K81" s="81" t="n">
        <v>0.3687049688281629</v>
      </c>
      <c r="L81" s="81" t="n">
        <v>0.3640906209925858</v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 t="n">
        <v>0.3374844333748444</v>
      </c>
      <c r="C86" s="22" t="n">
        <v>0.1777493606138107</v>
      </c>
      <c r="D86" s="22" t="n">
        <v>0.5838668373879642</v>
      </c>
      <c r="E86" s="22" t="n">
        <v>1.385403329065301</v>
      </c>
      <c r="F86" s="22" t="n">
        <v>1.583866837387964</v>
      </c>
      <c r="G86" s="22" t="n">
        <v>1.48527528809219</v>
      </c>
      <c r="H86" s="22" t="n">
        <v>3.199844780752814</v>
      </c>
      <c r="I86" s="22" t="n">
        <v>3.499935325313672</v>
      </c>
      <c r="J86" s="22" t="n">
        <v>3.888344021124104</v>
      </c>
      <c r="K86" s="22" t="n">
        <v>2.03910823265662</v>
      </c>
      <c r="L86" s="22" t="n">
        <v>3.006411807403823</v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 t="n">
        <v>0.001951115415244518</v>
      </c>
      <c r="C87" s="8" t="n">
        <v>0.001027631153459043</v>
      </c>
      <c r="D87" s="8" t="n">
        <v>0.003375538170711477</v>
      </c>
      <c r="E87" s="8" t="n">
        <v>0.008009500659451354</v>
      </c>
      <c r="F87" s="8" t="n">
        <v>0.009156887537653721</v>
      </c>
      <c r="G87" s="8" t="n">
        <v>0.008586895346546738</v>
      </c>
      <c r="H87" s="8" t="n">
        <v>0.01849942059751872</v>
      </c>
      <c r="I87" s="8" t="n">
        <v>0.020234348877341</v>
      </c>
      <c r="J87" s="8" t="n">
        <v>0.0224798752449795</v>
      </c>
      <c r="K87" s="8" t="n">
        <v>0.01178879708999607</v>
      </c>
      <c r="L87" s="8" t="n">
        <v>0.01738111699950178</v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 t="n">
        <v>0.02743484224965706</v>
      </c>
      <c r="E88" s="90" t="n">
        <v>0.0136098509397278</v>
      </c>
      <c r="F88" s="90" t="n">
        <v>0.01480484522207268</v>
      </c>
      <c r="G88" s="90" t="n">
        <v>0.01401273885350319</v>
      </c>
      <c r="H88" s="90" t="n">
        <v>0.006770480704129994</v>
      </c>
      <c r="I88" s="90" t="n">
        <v>0.009475080538184575</v>
      </c>
      <c r="J88" s="90">
        <f>IFERROR(Data!J54/Data!J26,"-")</f>
        <v/>
      </c>
      <c r="K88" s="90">
        <f>IFERROR(Data!K54/Data!K26,"-")</f>
        <v/>
      </c>
      <c r="L88" s="90">
        <f>IFERROR(Data!L54/Data!L26,"-")</f>
        <v/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 t="n">
        <v>0.007228486630647588</v>
      </c>
      <c r="C89" s="89" t="n">
        <v>0.0005322981514320225</v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>
        <f>IFERROR(ABS(Data!H56)/(Data!B8*Data!H28),"-")</f>
        <v/>
      </c>
      <c r="I89" s="89">
        <f>IFERROR(ABS(Data!I56)/(Data!B8*Data!I28),"-")</f>
        <v/>
      </c>
      <c r="J89" s="89">
        <f>IFERROR(ABS(Data!J56)/(Data!B8*Data!J28),"-")</f>
        <v/>
      </c>
      <c r="K89" s="89">
        <f>IFERROR(ABS(Data!K56)/(Data!B8*Data!K28),"-")</f>
        <v/>
      </c>
      <c r="L89" s="89">
        <f>IFERROR(ABS(Data!L56)/(Data!B8*Data!L28),"-")</f>
        <v/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 t="n">
        <v>0.009179602045892106</v>
      </c>
      <c r="C90" s="90" t="n">
        <v>0.001559929304891066</v>
      </c>
      <c r="D90" s="90" t="n">
        <v>0.003375538170711477</v>
      </c>
      <c r="E90" s="90" t="n">
        <v>0.008009500659451354</v>
      </c>
      <c r="F90" s="90" t="n">
        <v>0.009156887537653721</v>
      </c>
      <c r="G90" s="90" t="n">
        <v>0.008586895346546738</v>
      </c>
      <c r="H90" s="90" t="n">
        <v>0.01849942059751872</v>
      </c>
      <c r="I90" s="90" t="n">
        <v>0.020234348877341</v>
      </c>
      <c r="J90" s="90" t="n">
        <v>0.0224798752449795</v>
      </c>
      <c r="K90" s="90" t="n">
        <v>0.01178879708999607</v>
      </c>
      <c r="L90" s="90" t="n">
        <v>0.01738111699950178</v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 t="n">
        <v>184.0106382978724</v>
      </c>
      <c r="E95" s="91" t="n">
        <v>86.485</v>
      </c>
      <c r="F95" s="91" t="n">
        <v>90.08854166666667</v>
      </c>
      <c r="G95" s="91" t="n">
        <v>85.20689655172414</v>
      </c>
      <c r="H95" s="91" t="n">
        <v>39.40091116173121</v>
      </c>
      <c r="I95" s="91" t="n">
        <v>50.72434017595307</v>
      </c>
      <c r="J95" s="91" t="n">
        <v>56.71147540983607</v>
      </c>
      <c r="K95" s="91" t="n">
        <v>41.0855106888361</v>
      </c>
      <c r="L95" s="91" t="n">
        <v>33.00954198473282</v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 t="n">
        <v>27.52574514466905</v>
      </c>
      <c r="C96" s="92" t="n">
        <v>25.14173605947956</v>
      </c>
      <c r="D96" s="92" t="n">
        <v>20.29895867768595</v>
      </c>
      <c r="E96" s="92" t="n">
        <v>19.03474284909117</v>
      </c>
      <c r="F96" s="92" t="n">
        <v>18.54097858907494</v>
      </c>
      <c r="G96" s="92" t="n">
        <v>16.91791734502192</v>
      </c>
      <c r="H96" s="92" t="n">
        <v>12.2299143962466</v>
      </c>
      <c r="I96" s="92" t="n">
        <v>13.30856268474009</v>
      </c>
      <c r="J96" s="92" t="n">
        <v>13.90115412599285</v>
      </c>
      <c r="K96" s="92" t="n">
        <v>12.14665917399898</v>
      </c>
      <c r="L96" s="92" t="n">
        <v>10.65402399403875</v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 t="n">
        <v>26.21153236459709</v>
      </c>
      <c r="C97" s="2" t="n">
        <v>23.03909725770738</v>
      </c>
      <c r="D97" s="2" t="n">
        <v>21.96935599284437</v>
      </c>
      <c r="E97" s="2" t="n">
        <v>20.42787993346439</v>
      </c>
      <c r="F97" s="2" t="n">
        <v>19.69810002916302</v>
      </c>
      <c r="G97" s="2" t="n">
        <v>18.6980359317905</v>
      </c>
      <c r="H97" s="2" t="n">
        <v>16.40935392431159</v>
      </c>
      <c r="I97" s="2" t="n">
        <v>16.54129128423344</v>
      </c>
      <c r="J97" s="2" t="n">
        <v>18.5442419217859</v>
      </c>
      <c r="K97" s="2" t="n">
        <v>15.14213583235204</v>
      </c>
      <c r="L97" s="2" t="n">
        <v>12.95304463630516</v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 t="n">
        <v>-514.4255925925926</v>
      </c>
      <c r="C98" s="92" t="n">
        <v>-690.115</v>
      </c>
      <c r="D98" s="92" t="n">
        <v>141.6033228511531</v>
      </c>
      <c r="E98" s="92" t="n">
        <v>121.2653231597846</v>
      </c>
      <c r="F98" s="92" t="n">
        <v>112.1075269709544</v>
      </c>
      <c r="G98" s="92" t="n">
        <v>61.62845346715329</v>
      </c>
      <c r="H98" s="92" t="n">
        <v>39.32916884797507</v>
      </c>
      <c r="I98" s="92" t="n">
        <v>72.12681067961165</v>
      </c>
      <c r="J98" s="92" t="n">
        <v>53.6412715929031</v>
      </c>
      <c r="K98" s="92" t="n">
        <v>40.9137441079425</v>
      </c>
      <c r="L98" s="92" t="n">
        <v>41.72318256098984</v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 t="n">
        <v>75.13294025974027</v>
      </c>
      <c r="C99" s="91" t="n">
        <v>63.65017639077341</v>
      </c>
      <c r="D99" s="91" t="n">
        <v>42.58436778115502</v>
      </c>
      <c r="E99" s="91" t="n">
        <v>39.44504218222723</v>
      </c>
      <c r="F99" s="91" t="n">
        <v>39.83837645720785</v>
      </c>
      <c r="G99" s="91" t="n">
        <v>35.80615246406571</v>
      </c>
      <c r="H99" s="91" t="n">
        <v>19.98621865494608</v>
      </c>
      <c r="I99" s="91" t="n">
        <v>26.36922210966915</v>
      </c>
      <c r="J99" s="91" t="n">
        <v>28.39874271274796</v>
      </c>
      <c r="K99" s="91" t="n">
        <v>22.17673546230041</v>
      </c>
      <c r="L99" s="91" t="n">
        <v>18.48641084611377</v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 t="n">
        <v>102.2849434229137</v>
      </c>
      <c r="C100" s="92" t="n">
        <v>89.98116368286446</v>
      </c>
      <c r="D100" s="92" t="n">
        <v>53.49468117602139</v>
      </c>
      <c r="E100" s="92" t="n">
        <v>48.68676501214856</v>
      </c>
      <c r="F100" s="92" t="n">
        <v>50.89414093715946</v>
      </c>
      <c r="G100" s="92" t="n">
        <v>44.69745914770908</v>
      </c>
      <c r="H100" s="92" t="n">
        <v>22.64221645150121</v>
      </c>
      <c r="I100" s="92" t="n">
        <v>31.10293678705081</v>
      </c>
      <c r="J100" s="92" t="n">
        <v>34.04556949645779</v>
      </c>
      <c r="K100" s="92" t="n">
        <v>25.55392964516536</v>
      </c>
      <c r="L100" s="92" t="n">
        <v>20.77922533099105</v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 t="n">
        <v>-0.001943915727365387</v>
      </c>
      <c r="C101" s="90" t="n">
        <v>-0.001449033856676061</v>
      </c>
      <c r="D101" s="90" t="n">
        <v>0.007061981172935852</v>
      </c>
      <c r="E101" s="90" t="n">
        <v>0.008246380531080231</v>
      </c>
      <c r="F101" s="90" t="n">
        <v>0.008920007666024845</v>
      </c>
      <c r="G101" s="90" t="n">
        <v>0.01622627120657798</v>
      </c>
      <c r="H101" s="90" t="n">
        <v>0.02542642088027464</v>
      </c>
      <c r="I101" s="90" t="n">
        <v>0.01386446996030387</v>
      </c>
      <c r="J101" s="90" t="n">
        <v>0.01864236194080647</v>
      </c>
      <c r="K101" s="90" t="n">
        <v>0.02444166433073702</v>
      </c>
      <c r="L101" s="90" t="n">
        <v>0.02396749093955684</v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 t="n">
        <v>0.00543446840492571</v>
      </c>
      <c r="E102" s="89" t="n">
        <v>0.01156269873388449</v>
      </c>
      <c r="F102" s="89" t="n">
        <v>0.01110019078452911</v>
      </c>
      <c r="G102" s="89" t="n">
        <v>0.01173613921489275</v>
      </c>
      <c r="H102" s="89" t="n">
        <v>0.02538012372087645</v>
      </c>
      <c r="I102" s="89" t="n">
        <v>0.01971440134127305</v>
      </c>
      <c r="J102" s="89" t="n">
        <v>0.01763311556917384</v>
      </c>
      <c r="K102" s="89" t="n">
        <v>0.02433948083482685</v>
      </c>
      <c r="L102" s="89" t="n">
        <v>0.03029427068277736</v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 t="n">
        <v>0.1241959818947034</v>
      </c>
      <c r="C107" s="93" t="n">
        <v>0.1184071331419072</v>
      </c>
      <c r="D107" s="93" t="n">
        <v>0.1452830188679245</v>
      </c>
      <c r="E107" s="93" t="n">
        <v>0.137458006718925</v>
      </c>
      <c r="F107" s="93" t="n">
        <v>0.165051502407509</v>
      </c>
      <c r="G107" s="93" t="n">
        <v>0.2023957042544403</v>
      </c>
      <c r="H107" s="93" t="n">
        <v>0.2125743266876531</v>
      </c>
      <c r="I107" s="93" t="n">
        <v>0.2287434161023326</v>
      </c>
      <c r="J107" s="93" t="n">
        <v>0.1818203559876355</v>
      </c>
      <c r="K107" s="93" t="n">
        <v>0.2098057552034628</v>
      </c>
      <c r="L107" s="93" t="n">
        <v>0.2903177528131927</v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 t="n">
        <v>0.3821170491542921</v>
      </c>
      <c r="C108" s="83" t="n">
        <v>0.4121958591506725</v>
      </c>
      <c r="D108" s="83" t="n">
        <v>0.4155297532656023</v>
      </c>
      <c r="E108" s="83" t="n">
        <v>0.4330207166853303</v>
      </c>
      <c r="F108" s="83" t="n">
        <v>0.3922715913939172</v>
      </c>
      <c r="G108" s="83" t="n">
        <v>0.4039653035935564</v>
      </c>
      <c r="H108" s="83" t="n">
        <v>0.4246294596012592</v>
      </c>
      <c r="I108" s="83" t="n">
        <v>0.4457949875557099</v>
      </c>
      <c r="J108" s="83" t="n">
        <v>0.4205305734426288</v>
      </c>
      <c r="K108" s="83" t="n">
        <v>0.365490154166778</v>
      </c>
      <c r="L108" s="83" t="n">
        <v>0.2711328537888071</v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 t="n">
        <v>0.1122846025569761</v>
      </c>
      <c r="C109" s="93" t="n">
        <v>0.1181804443101103</v>
      </c>
      <c r="D109" s="93" t="n">
        <v>0.1900580551523948</v>
      </c>
      <c r="E109" s="93" t="n">
        <v>0.2016377379619261</v>
      </c>
      <c r="F109" s="93" t="n">
        <v>0.1677942341683428</v>
      </c>
      <c r="G109" s="93" t="n">
        <v>0.1841623886233552</v>
      </c>
      <c r="H109" s="93" t="n">
        <v>0.3314697009443862</v>
      </c>
      <c r="I109" s="93" t="n">
        <v>0.256745962840771</v>
      </c>
      <c r="J109" s="93" t="n">
        <v>0.2506561915182389</v>
      </c>
      <c r="K109" s="93" t="n">
        <v>0.296828492799316</v>
      </c>
      <c r="L109" s="93" t="n">
        <v>0.3274668637226748</v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 t="n">
        <v>0.7324118866620595</v>
      </c>
      <c r="C110" s="83" t="n">
        <v>0.8039161988224017</v>
      </c>
      <c r="D110" s="83" t="n">
        <v>0.8122853368560106</v>
      </c>
      <c r="E110" s="83" t="n">
        <v>0.8686457375541836</v>
      </c>
      <c r="F110" s="83" t="n">
        <v>0.7186419364979566</v>
      </c>
      <c r="G110" s="83" t="n">
        <v>0.7470582152828042</v>
      </c>
      <c r="H110" s="83" t="n">
        <v>0.8076671490019626</v>
      </c>
      <c r="I110" s="83" t="n">
        <v>0.885376965873746</v>
      </c>
      <c r="J110" s="83" t="n">
        <v>0.8024686015945307</v>
      </c>
      <c r="K110" s="83" t="n">
        <v>0.9679482443827637</v>
      </c>
      <c r="L110" s="83" t="n">
        <v>1.074110835401158</v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 t="n">
        <v>0.4006988009211467</v>
      </c>
      <c r="C111" s="93" t="n">
        <v>0.4065286383557503</v>
      </c>
      <c r="D111" s="93" t="n">
        <v>0.4829462989840348</v>
      </c>
      <c r="E111" s="93" t="n">
        <v>0.4967105263157895</v>
      </c>
      <c r="F111" s="93" t="n">
        <v>0.4440787468763333</v>
      </c>
      <c r="G111" s="93" t="n">
        <v>0.471174839204579</v>
      </c>
      <c r="H111" s="93" t="n">
        <v>0.5975701731374607</v>
      </c>
      <c r="I111" s="93" t="n">
        <v>0.5815766626150373</v>
      </c>
      <c r="J111" s="93" t="n">
        <v>0.5916665171925167</v>
      </c>
      <c r="K111" s="93" t="n">
        <v>0.6109706896091057</v>
      </c>
      <c r="L111" s="93" t="n">
        <v>0.6276483298567914</v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 t="n">
        <v>1.894684168446057</v>
      </c>
      <c r="C112" s="83" t="n">
        <v>1.998036586453785</v>
      </c>
      <c r="D112" s="83" t="n">
        <v>2.353590360313897</v>
      </c>
      <c r="E112" s="83" t="n">
        <v>2.454481115544828</v>
      </c>
      <c r="F112" s="83" t="n">
        <v>2.176226912371133</v>
      </c>
      <c r="G112" s="83" t="n">
        <v>2.335571920967641</v>
      </c>
      <c r="H112" s="83" t="n">
        <v>3.025590911122059</v>
      </c>
      <c r="I112" s="83" t="n">
        <v>2.858669601414622</v>
      </c>
      <c r="J112" s="83" t="n">
        <v>2.707240340164266</v>
      </c>
      <c r="K112" s="83" t="n">
        <v>2.934726784554151</v>
      </c>
      <c r="L112" s="83" t="n">
        <v>3.080722780062474</v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 t="n">
        <v>0.1458581054300436</v>
      </c>
      <c r="C118" s="81" t="n">
        <v>0.1444237918215613</v>
      </c>
      <c r="D118" s="81" t="n">
        <v>0.10954169797145</v>
      </c>
      <c r="E118" s="81" t="n">
        <v>0.2174158094969706</v>
      </c>
      <c r="F118" s="81" t="n">
        <v>0.2039527861652484</v>
      </c>
      <c r="G118" s="81" t="n">
        <v>0.1966186599874765</v>
      </c>
      <c r="H118" s="81" t="n">
        <v>0.3106885797642238</v>
      </c>
      <c r="I118" s="81" t="n">
        <v>0.2625921834413161</v>
      </c>
      <c r="J118" s="81" t="n">
        <v>0.2450736676165646</v>
      </c>
      <c r="K118" s="81" t="n">
        <v>0.2953452166459671</v>
      </c>
      <c r="L118" s="81" t="n">
        <v>0.3230178837555887</v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 t="n">
        <v>0.4006988009211467</v>
      </c>
      <c r="C119" s="83" t="n">
        <v>0.4166182677043404</v>
      </c>
      <c r="D119" s="83" t="n">
        <v>0.4927074850077737</v>
      </c>
      <c r="E119" s="83" t="n">
        <v>0.5057004417842382</v>
      </c>
      <c r="F119" s="83" t="n">
        <v>0.474735298908617</v>
      </c>
      <c r="G119" s="83" t="n">
        <v>0.4788031420519278</v>
      </c>
      <c r="H119" s="83" t="n">
        <v>0.620469518734785</v>
      </c>
      <c r="I119" s="83" t="n">
        <v>0.5648918048270395</v>
      </c>
      <c r="J119" s="83" t="n">
        <v>0.5820665072656849</v>
      </c>
      <c r="K119" s="83" t="n">
        <v>0.6452475817465602</v>
      </c>
      <c r="L119" s="83" t="n">
        <v>0.6694118204559681</v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 t="n">
        <v>2.376486129458388</v>
      </c>
      <c r="C120" s="93" t="n">
        <v>2.312175470008953</v>
      </c>
      <c r="D120" s="93" t="n">
        <v>2.247420965058236</v>
      </c>
      <c r="E120" s="93" t="n">
        <v>2.199341795956747</v>
      </c>
      <c r="F120" s="93" t="n">
        <v>2.278598470789102</v>
      </c>
      <c r="G120" s="93" t="n">
        <v>2.368421052631579</v>
      </c>
      <c r="H120" s="93" t="n">
        <v>2.292480811760115</v>
      </c>
      <c r="I120" s="93" t="n">
        <v>2.191444798994665</v>
      </c>
      <c r="J120" s="93" t="n">
        <v>2.193371306193275</v>
      </c>
      <c r="K120" s="93" t="n">
        <v>2.136192938992266</v>
      </c>
      <c r="L120" s="93" t="n">
        <v>1.983943353934002</v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 t="n">
        <v>0.1388941309681072</v>
      </c>
      <c r="C121" s="84" t="n">
        <v>0.1391226499552372</v>
      </c>
      <c r="D121" s="84" t="n">
        <v>0.1212978369384359</v>
      </c>
      <c r="E121" s="84" t="n">
        <v>0.2418116282714308</v>
      </c>
      <c r="F121" s="84" t="n">
        <v>0.2206220770544132</v>
      </c>
      <c r="G121" s="84" t="n">
        <v>0.2229670236032608</v>
      </c>
      <c r="H121" s="84" t="n">
        <v>0.4419279302718876</v>
      </c>
      <c r="I121" s="84" t="n">
        <v>0.3250705335912378</v>
      </c>
      <c r="J121" s="84" t="n">
        <v>0.3128826045167491</v>
      </c>
      <c r="K121" s="84" t="n">
        <v>0.4070959691856995</v>
      </c>
      <c r="L121" s="84" t="n">
        <v>0.4289920186840971</v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 t="n">
        <v>0.3165436387320886</v>
      </c>
      <c r="E123" s="83" t="n">
        <v>0.5959830050212437</v>
      </c>
      <c r="F123" s="83" t="n">
        <v>0.6122785331685208</v>
      </c>
      <c r="G123" s="83" t="n">
        <v>0.5717407137654771</v>
      </c>
      <c r="H123" s="83" t="n">
        <v>0.5963172307260216</v>
      </c>
      <c r="I123" s="83" t="n">
        <v>0.6211450633268986</v>
      </c>
      <c r="J123" s="83" t="n">
        <v>0.6130744729258304</v>
      </c>
      <c r="K123" s="83" t="n">
        <v>0.6303057453242246</v>
      </c>
      <c r="L123" s="83" t="n">
        <v>0.6389605412496498</v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 t="n">
        <v>0.8793432607865598</v>
      </c>
      <c r="E124" s="93" t="n">
        <v>0.8986463033668864</v>
      </c>
      <c r="F124" s="93" t="n">
        <v>0.8815837268434435</v>
      </c>
      <c r="G124" s="93" t="n">
        <v>0.8798462031400193</v>
      </c>
      <c r="H124" s="93" t="n">
        <v>0.9392755271965837</v>
      </c>
      <c r="I124" s="93" t="n">
        <v>0.9576175661661932</v>
      </c>
      <c r="J124" s="93" t="n">
        <v>0.9435870524533072</v>
      </c>
      <c r="K124" s="93" t="n">
        <v>0.9644805300016203</v>
      </c>
      <c r="L124" s="93" t="n">
        <v>0.9689503977605439</v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 t="n">
        <v>0.280221957986524</v>
      </c>
      <c r="C125" s="84" t="n">
        <v>0.2907063197026022</v>
      </c>
      <c r="D125" s="84" t="n">
        <v>0.3935386927122465</v>
      </c>
      <c r="E125" s="84" t="n">
        <v>0.4059461744399042</v>
      </c>
      <c r="F125" s="84" t="n">
        <v>0.3778479275322537</v>
      </c>
      <c r="G125" s="84" t="n">
        <v>0.3908578584846588</v>
      </c>
      <c r="H125" s="84" t="n">
        <v>0.5546958597415426</v>
      </c>
      <c r="I125" s="84" t="n">
        <v>0.4414653808258442</v>
      </c>
      <c r="J125" s="84" t="n">
        <v>0.4236443743810506</v>
      </c>
      <c r="K125" s="84" t="n">
        <v>0.4858309864082425</v>
      </c>
      <c r="L125" s="84" t="n">
        <v>0.521736214605067</v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>
        <f>Data!N13</f>
        <v/>
      </c>
      <c r="O129" s="14">
        <f>Data!O13</f>
        <v/>
      </c>
      <c r="P129" s="14">
        <f>Data!P13</f>
        <v/>
      </c>
      <c r="Q129" s="14">
        <f>Data!Q13</f>
        <v/>
      </c>
      <c r="R129" s="14">
        <f>Data!R13</f>
        <v/>
      </c>
      <c r="S129" s="14">
        <f>Data!S13</f>
        <v/>
      </c>
      <c r="T129" s="14">
        <f>Data!T13</f>
        <v/>
      </c>
      <c r="U129" s="14">
        <f>Data!U13</f>
        <v/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IFERROR((Data!O14-Data!N14)/ABS(Data!N14),"-")</f>
        <v/>
      </c>
      <c r="P130" s="81">
        <f>IFERROR((Data!P14-Data!O14)/ABS(Data!O14),"-")</f>
        <v/>
      </c>
      <c r="Q130" s="81">
        <f>IFERROR((Data!Q14-Data!P14)/ABS(Data!P14),"-")</f>
        <v/>
      </c>
      <c r="R130" s="81">
        <f>IFERROR((Data!R14-Data!Q14)/ABS(Data!Q14),"-")</f>
        <v/>
      </c>
      <c r="S130" s="81">
        <f>IFERROR((Data!S14-Data!R14)/ABS(Data!R14),"-")</f>
        <v/>
      </c>
      <c r="T130" s="81">
        <f>IFERROR((Data!T14-Data!S14)/ABS(Data!S14),"-")</f>
        <v/>
      </c>
      <c r="U130" s="81">
        <f>IFERROR((Data!U14-Data!T14)/ABS(Data!T14),"-")</f>
        <v/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IFERROR((Data!O26-Data!N26)/ABS(Data!N26),"-")</f>
        <v/>
      </c>
      <c r="P131" s="84">
        <f>IFERROR((Data!P26-Data!O26)/ABS(Data!O26),"-")</f>
        <v/>
      </c>
      <c r="Q131" s="84">
        <f>IFERROR((Data!Q26-Data!P26)/ABS(Data!P26),"-")</f>
        <v/>
      </c>
      <c r="R131" s="84">
        <f>IFERROR((Data!R26-Data!Q26)/ABS(Data!Q26),"-")</f>
        <v/>
      </c>
      <c r="S131" s="84">
        <f>IFERROR((Data!S26-Data!R26)/ABS(Data!R26),"-")</f>
        <v/>
      </c>
      <c r="T131" s="84">
        <f>IFERROR((Data!T26-Data!S26)/ABS(Data!S26),"-")</f>
        <v/>
      </c>
      <c r="U131" s="84">
        <f>IFERROR((Data!U26-Data!T26)/ABS(Data!T26),"-")</f>
        <v/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IFERROR((Data!O27-Data!N27)/ABS(Data!N27),"-")</f>
        <v/>
      </c>
      <c r="P132" s="2">
        <f>IFERROR((Data!P27-Data!O27)/ABS(Data!O27),"-")</f>
        <v/>
      </c>
      <c r="Q132" s="2">
        <f>IFERROR((Data!Q27-Data!P27)/ABS(Data!P27),"-")</f>
        <v/>
      </c>
      <c r="R132" s="2">
        <f>IFERROR((Data!R27-Data!Q27)/ABS(Data!Q27),"-")</f>
        <v/>
      </c>
      <c r="S132" s="2">
        <f>IFERROR((Data!S27-Data!R27)/ABS(Data!R27),"-")</f>
        <v/>
      </c>
      <c r="T132" s="2">
        <f>IFERROR((Data!T27-Data!S27)/ABS(Data!S27),"-")</f>
        <v/>
      </c>
      <c r="U132" s="2">
        <f>IFERROR((Data!U27-Data!T27)/ABS(Data!T27),"-")</f>
        <v/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IFERROR((Data!O20-Data!N20)/ABS(Data!N20),"-")</f>
        <v/>
      </c>
      <c r="P133" s="84">
        <f>IFERROR((Data!P20-Data!O20)/ABS(Data!O20),"-")</f>
        <v/>
      </c>
      <c r="Q133" s="84">
        <f>IFERROR((Data!Q20-Data!P20)/ABS(Data!P20),"-")</f>
        <v/>
      </c>
      <c r="R133" s="84">
        <f>IFERROR((Data!R20-Data!Q20)/ABS(Data!Q20),"-")</f>
        <v/>
      </c>
      <c r="S133" s="84">
        <f>IFERROR((Data!S20-Data!R20)/ABS(Data!R20),"-")</f>
        <v/>
      </c>
      <c r="T133" s="84">
        <f>IFERROR((Data!T20-Data!S20)/ABS(Data!S20),"-")</f>
        <v/>
      </c>
      <c r="U133" s="84">
        <f>IFERROR((Data!U20-Data!T20)/ABS(Data!T20),"-")</f>
        <v/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IFERROR((Data!O53-Data!N53)/ABS(Data!N53),"-")</f>
        <v/>
      </c>
      <c r="P134" s="81">
        <f>IFERROR((Data!P53-Data!O53)/ABS(Data!O53),"-")</f>
        <v/>
      </c>
      <c r="Q134" s="81">
        <f>IFERROR((Data!Q53-Data!P53)/ABS(Data!P53),"-")</f>
        <v/>
      </c>
      <c r="R134" s="81">
        <f>IFERROR((Data!R53-Data!Q53)/ABS(Data!Q53),"-")</f>
        <v/>
      </c>
      <c r="S134" s="81">
        <f>IFERROR((Data!S53-Data!R53)/ABS(Data!R53),"-")</f>
        <v/>
      </c>
      <c r="T134" s="81">
        <f>IFERROR((Data!T53-Data!S53)/ABS(Data!S53),"-")</f>
        <v/>
      </c>
      <c r="U134" s="81">
        <f>IFERROR((Data!U53-Data!T53)/ABS(Data!T53),"-")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IFERROR((Data!R14-Data!N14)/ABS(Data!N14),"-")</f>
        <v/>
      </c>
      <c r="S137" s="84">
        <f>IFERROR((Data!S14-Data!O14)/ABS(Data!O14),"-")</f>
        <v/>
      </c>
      <c r="T137" s="84">
        <f>IFERROR((Data!T14-Data!P14)/ABS(Data!P14),"-")</f>
        <v/>
      </c>
      <c r="U137" s="84">
        <f>IFERROR((Data!U14-Data!Q14)/ABS(Data!Q14),"-")</f>
        <v/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IFERROR((Data!R26-Data!N26)/ABS(Data!N26),"-")</f>
        <v/>
      </c>
      <c r="S138" s="2">
        <f>IFERROR((Data!S26-Data!O26)/ABS(Data!O26),"-")</f>
        <v/>
      </c>
      <c r="T138" s="2">
        <f>IFERROR((Data!T26-Data!P26)/ABS(Data!P26),"-")</f>
        <v/>
      </c>
      <c r="U138" s="2">
        <f>IFERROR((Data!U26-Data!Q26)/ABS(Data!Q26),"-")</f>
        <v/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IFERROR((Data!R27-Data!N27)/ABS(Data!N27),"-")</f>
        <v/>
      </c>
      <c r="S139" s="84">
        <f>IFERROR((Data!S27-Data!O27)/ABS(Data!O27),"-")</f>
        <v/>
      </c>
      <c r="T139" s="84">
        <f>IFERROR((Data!T27-Data!P27)/ABS(Data!P27),"-")</f>
        <v/>
      </c>
      <c r="U139" s="84">
        <f>IFERROR((Data!U27-Data!Q27)/ABS(Data!Q27),"-")</f>
        <v/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IFERROR((Data!R20-Data!N20)/ABS(Data!N20),"-")</f>
        <v/>
      </c>
      <c r="S140" s="81">
        <f>IFERROR((Data!S20-Data!O20)/ABS(Data!O20),"-")</f>
        <v/>
      </c>
      <c r="T140" s="81">
        <f>IFERROR((Data!T20-Data!P20)/ABS(Data!P20),"-")</f>
        <v/>
      </c>
      <c r="U140" s="81">
        <f>IFERROR((Data!U20-Data!Q20)/ABS(Data!Q20),"-")</f>
        <v/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IFERROR((Data!R53-Data!N53)/ABS(Data!N53),"-")</f>
        <v/>
      </c>
      <c r="S141" s="84">
        <f>IFERROR((Data!S53-Data!O53)/ABS(Data!O53),"-")</f>
        <v/>
      </c>
      <c r="T141" s="84">
        <f>IFERROR((Data!T53-Data!P53)/ABS(Data!P53),"-")</f>
        <v/>
      </c>
      <c r="U141" s="84">
        <f>IFERROR((Data!U53-Data!Q53)/ABS(Data!Q53),"-")</f>
        <v/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IFERROR(Data!N16/Data!N14,"-")</f>
        <v/>
      </c>
      <c r="O144" s="2">
        <f>IFERROR(Data!O16/Data!O14,"-")</f>
        <v/>
      </c>
      <c r="P144" s="2">
        <f>IFERROR(Data!P16/Data!P14,"-")</f>
        <v/>
      </c>
      <c r="Q144" s="2">
        <f>IFERROR(Data!Q16/Data!Q14,"-")</f>
        <v/>
      </c>
      <c r="R144" s="2">
        <f>IFERROR(Data!R16/Data!R14,"-")</f>
        <v/>
      </c>
      <c r="S144" s="2">
        <f>IFERROR(Data!S16/Data!S14,"-")</f>
        <v/>
      </c>
      <c r="T144" s="2">
        <f>IFERROR(Data!T16/Data!T14,"-")</f>
        <v/>
      </c>
      <c r="U144" s="2">
        <f>IFERROR(Data!U16/Data!U14,"-")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IFERROR(Data!N20/Data!N14,"-")</f>
        <v/>
      </c>
      <c r="O145" s="84">
        <f>IFERROR(Data!O20/Data!O14,"-")</f>
        <v/>
      </c>
      <c r="P145" s="84">
        <f>IFERROR(Data!P20/Data!P14,"-")</f>
        <v/>
      </c>
      <c r="Q145" s="84">
        <f>IFERROR(Data!Q20/Data!Q14,"-")</f>
        <v/>
      </c>
      <c r="R145" s="84">
        <f>IFERROR(Data!R20/Data!R14,"-")</f>
        <v/>
      </c>
      <c r="S145" s="84">
        <f>IFERROR(Data!S20/Data!S14,"-")</f>
        <v/>
      </c>
      <c r="T145" s="84">
        <f>IFERROR(Data!T20/Data!T14,"-")</f>
        <v/>
      </c>
      <c r="U145" s="84">
        <f>IFERROR(Data!U20/Data!U14,"-")</f>
        <v/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IFERROR(Data!N22/Data!N14,"-")</f>
        <v/>
      </c>
      <c r="O146" s="81">
        <f>IFERROR(Data!O22/Data!O14,"-")</f>
        <v/>
      </c>
      <c r="P146" s="81">
        <f>IFERROR(Data!P22/Data!P14,"-")</f>
        <v/>
      </c>
      <c r="Q146" s="81">
        <f>IFERROR(Data!Q22/Data!Q14,"-")</f>
        <v/>
      </c>
      <c r="R146" s="81">
        <f>IFERROR(Data!R22/Data!R14,"-")</f>
        <v/>
      </c>
      <c r="S146" s="81">
        <f>IFERROR(Data!S22/Data!S14,"-")</f>
        <v/>
      </c>
      <c r="T146" s="81">
        <f>IFERROR(Data!T22/Data!T14,"-")</f>
        <v/>
      </c>
      <c r="U146" s="81">
        <f>IFERROR(Data!U22/Data!U14,"-")</f>
        <v/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IFERROR(Data!N26/Data!N14,"-")</f>
        <v/>
      </c>
      <c r="O147" s="84">
        <f>IFERROR(Data!O26/Data!O14,"-")</f>
        <v/>
      </c>
      <c r="P147" s="84">
        <f>IFERROR(Data!P26/Data!P14,"-")</f>
        <v/>
      </c>
      <c r="Q147" s="84">
        <f>IFERROR(Data!Q26/Data!Q14,"-")</f>
        <v/>
      </c>
      <c r="R147" s="84">
        <f>IFERROR(Data!R26/Data!R14,"-")</f>
        <v/>
      </c>
      <c r="S147" s="84">
        <f>IFERROR(Data!S26/Data!S14,"-")</f>
        <v/>
      </c>
      <c r="T147" s="84">
        <f>IFERROR(Data!T26/Data!T14,"-")</f>
        <v/>
      </c>
      <c r="U147" s="84">
        <f>IFERROR(Data!U26/Data!U14,"-")</f>
        <v/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IFERROR(Data!N53/Data!N14,"-")</f>
        <v/>
      </c>
      <c r="O148" s="81">
        <f>IFERROR(Data!O53/Data!O14,"-")</f>
        <v/>
      </c>
      <c r="P148" s="81">
        <f>IFERROR(Data!P53/Data!P14,"-")</f>
        <v/>
      </c>
      <c r="Q148" s="81">
        <f>IFERROR(Data!Q53/Data!Q14,"-")</f>
        <v/>
      </c>
      <c r="R148" s="81">
        <f>IFERROR(Data!R53/Data!R14,"-")</f>
        <v/>
      </c>
      <c r="S148" s="81">
        <f>IFERROR(Data!S53/Data!S14,"-")</f>
        <v/>
      </c>
      <c r="T148" s="81">
        <f>IFERROR(Data!T53/Data!T14,"-")</f>
        <v/>
      </c>
      <c r="U148" s="81">
        <f>IFERROR(Data!U53/Data!U14,"-")</f>
        <v/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inlineStr">
        <is>
          <t>3Y CAGR</t>
        </is>
      </c>
      <c r="C152" s="38" t="inlineStr">
        <is>
          <t>5Y CAGR</t>
        </is>
      </c>
      <c r="D152" s="38" t="inlineStr">
        <is>
          <t>10Y CAGR</t>
        </is>
      </c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 t="n">
        <v>0.1012664378543622</v>
      </c>
      <c r="C153" s="84" t="n">
        <v>0.1094187948777126</v>
      </c>
      <c r="D153" s="84" t="n">
        <v>0.1027587868898743</v>
      </c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 t="n">
        <v>0.145780442403509</v>
      </c>
      <c r="C154" s="81" t="n">
        <v>0.1509918818759699</v>
      </c>
      <c r="D154" s="81" t="n">
        <v>0.1512110556228849</v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 t="n">
        <v>0.1799782302311059</v>
      </c>
      <c r="C155" s="84" t="n">
        <v>0.2252251028097636</v>
      </c>
      <c r="D155" s="84" t="n">
        <v>0.1940159462707849</v>
      </c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 t="n">
        <v>0.1539641122273383</v>
      </c>
      <c r="C156" s="81" t="n">
        <v>0.2088350666838727</v>
      </c>
      <c r="D156" s="81">
        <f>IFERROR((Data!L27/Data!B27)^(1/10)-1,"-")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 t="n">
        <v>0.2272310727175657</v>
      </c>
      <c r="C157" s="84" t="n">
        <v>0.0934769725208946</v>
      </c>
      <c r="D157" s="84">
        <f>IFERROR((Data!L53/Data!B53)^(1/10)-1,"-")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 t="n">
        <v>0.1924677704616637</v>
      </c>
      <c r="C158" s="81" t="n">
        <v>0.1128670092699771</v>
      </c>
      <c r="D158" s="81" t="n">
        <v>0.1836962994450455</v>
      </c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 t="n">
        <v>-0.04940363392899694</v>
      </c>
      <c r="C159" s="84" t="n">
        <v>0.1514585332599088</v>
      </c>
      <c r="D159" s="84" t="n">
        <v>0.2444557889152856</v>
      </c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 t="n">
        <v>0.02255476279911561</v>
      </c>
      <c r="C160" s="84" t="n">
        <v>0.01141379638287598</v>
      </c>
      <c r="D160" s="84" t="n">
        <v>0.002900818066928101</v>
      </c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62"/>
  <sheetViews>
    <sheetView workbookViewId="0">
      <pane xSplit="1" ySplit="7" topLeftCell="B8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7" customWidth="1" style="74" min="1" max="1"/>
    <col width="20" customWidth="1" style="74" min="2" max="2"/>
    <col width="20" customWidth="1" style="74" min="3" max="3"/>
    <col width="20" customWidth="1" style="74" min="4" max="4"/>
    <col width="20" customWidth="1" style="74" min="5" max="5"/>
    <col width="4" customWidth="1" style="74" min="6" max="6"/>
    <col width="4" customWidth="1" style="74" min="7" max="7"/>
    <col width="4" customWidth="1" style="74" min="8" max="8"/>
    <col width="4" customWidth="1" style="74" min="9" max="9"/>
    <col width="4" customWidth="1" style="74" min="10" max="10"/>
    <col width="4" customWidth="1" style="74" min="11" max="11"/>
    <col width="4" customWidth="1" style="74" min="12" max="12"/>
    <col hidden="1" width="13" customWidth="1" style="74" min="13" max="13"/>
  </cols>
  <sheetData>
    <row r="1" ht="30" customHeight="1" s="74">
      <c r="A1" s="160" t="inlineStr">
        <is>
          <t>Peer Comparison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24" customHeight="1" s="74">
      <c r="A2" s="161" t="inlineStr">
        <is>
          <t>Company</t>
        </is>
      </c>
      <c r="B2" s="162" t="inlineStr">
        <is>
          <t>Freeport-McMoRan Inc.</t>
        </is>
      </c>
      <c r="C2" s="162" t="inlineStr">
        <is>
          <t>Teck Resources Limited</t>
        </is>
      </c>
      <c r="D2" s="162" t="inlineStr">
        <is>
          <t>Hudbay Minerals Inc.</t>
        </is>
      </c>
      <c r="E2" s="162" t="inlineStr">
        <is>
          <t>Capstone Copper Corp.</t>
        </is>
      </c>
      <c r="F2" s="133" t="inlineStr">
        <is>
          <t>Computed</t>
        </is>
      </c>
      <c r="G2" s="95" t="n"/>
      <c r="H2" s="134" t="inlineStr">
        <is>
          <t>Analyst input</t>
        </is>
      </c>
      <c r="I2" s="95" t="n"/>
      <c r="J2" s="95" t="n"/>
      <c r="K2" s="95" t="n"/>
      <c r="L2" s="95" t="n"/>
      <c r="M2" s="95" t="inlineStr">
        <is>
          <t xml:space="preserve">market-researcher | peer-researcher | as-of: </t>
        </is>
      </c>
    </row>
    <row r="3" ht="24" customHeight="1" s="74">
      <c r="A3" s="163" t="inlineStr">
        <is>
          <t>Ticker</t>
        </is>
      </c>
      <c r="B3" s="164" t="inlineStr">
        <is>
          <t>FCX</t>
        </is>
      </c>
      <c r="C3" s="164" t="inlineStr">
        <is>
          <t>TECK</t>
        </is>
      </c>
      <c r="D3" s="164" t="inlineStr">
        <is>
          <t>HBM</t>
        </is>
      </c>
      <c r="E3" s="164" t="inlineStr">
        <is>
          <t>CMMC</t>
        </is>
      </c>
      <c r="M3" t="inlineStr">
        <is>
          <t xml:space="preserve">market-researcher | peer-researcher | as-of: </t>
        </is>
      </c>
    </row>
    <row r="4" ht="17" customHeight="1" s="74">
      <c r="A4" s="165" t="inlineStr">
        <is>
          <t>Accounting Std.</t>
        </is>
      </c>
      <c r="B4" s="166" t="inlineStr">
        <is>
          <t>US GAAP</t>
        </is>
      </c>
      <c r="C4" s="166" t="inlineStr">
        <is>
          <t>IFRS</t>
        </is>
      </c>
      <c r="D4" s="166" t="inlineStr">
        <is>
          <t>IFRS</t>
        </is>
      </c>
      <c r="E4" s="166" t="inlineStr">
        <is>
          <t>IFRS</t>
        </is>
      </c>
      <c r="M4" t="inlineStr">
        <is>
          <t xml:space="preserve">market-researcher | peer-researcher | as-of: </t>
        </is>
      </c>
    </row>
    <row r="5" ht="17" customHeight="1" s="74">
      <c r="A5" s="165" t="inlineStr">
        <is>
          <t>Fiscal Year End</t>
        </is>
      </c>
      <c r="B5" s="166" t="inlineStr">
        <is>
          <t>December</t>
        </is>
      </c>
      <c r="C5" s="166" t="inlineStr">
        <is>
          <t>December</t>
        </is>
      </c>
      <c r="D5" s="166" t="inlineStr">
        <is>
          <t>December</t>
        </is>
      </c>
      <c r="E5" s="166" t="inlineStr">
        <is>
          <t>December</t>
        </is>
      </c>
      <c r="M5" t="inlineStr">
        <is>
          <t xml:space="preserve">market-researcher | peer-researcher | as-of: </t>
        </is>
      </c>
    </row>
    <row r="6" ht="17" customHeight="1" s="74">
      <c r="A6" s="165" t="inlineStr">
        <is>
          <t>Filing Type</t>
        </is>
      </c>
      <c r="B6" s="166" t="inlineStr">
        <is>
          <t>10-K</t>
        </is>
      </c>
      <c r="C6" s="166" t="inlineStr">
        <is>
          <t>40-F</t>
        </is>
      </c>
      <c r="D6" s="166" t="inlineStr">
        <is>
          <t>40-F</t>
        </is>
      </c>
      <c r="E6" s="166" t="inlineStr">
        <is>
          <t>Annual FS (SEDAR+)</t>
        </is>
      </c>
      <c r="M6" t="inlineStr">
        <is>
          <t xml:space="preserve">market-researcher | peer-researcher | as-of: </t>
        </is>
      </c>
    </row>
    <row r="7" ht="17" customHeight="1" s="74">
      <c r="A7" s="165" t="inlineStr">
        <is>
          <t>Period</t>
        </is>
      </c>
      <c r="B7" s="166" t="inlineStr">
        <is>
          <t>FY2025</t>
        </is>
      </c>
      <c r="C7" s="166" t="inlineStr">
        <is>
          <t>FY2025</t>
        </is>
      </c>
      <c r="D7" s="166" t="inlineStr">
        <is>
          <t>FY2025</t>
        </is>
      </c>
      <c r="E7" s="166" t="inlineStr">
        <is>
          <t>FY2025</t>
        </is>
      </c>
      <c r="M7" t="inlineStr">
        <is>
          <t xml:space="preserve">market-researcher | peer-researcher | as-of: </t>
        </is>
      </c>
    </row>
    <row r="8" ht="22" customHeight="1" s="74">
      <c r="A8" s="167" t="inlineStr">
        <is>
          <t>P&amp;L METRICS</t>
        </is>
      </c>
      <c r="B8" s="168" t="n"/>
      <c r="C8" s="168" t="n"/>
      <c r="D8" s="168" t="n"/>
      <c r="E8" s="168" t="n"/>
    </row>
    <row r="9" ht="17" customHeight="1" s="74">
      <c r="A9" s="169" t="n"/>
      <c r="B9" s="170" t="n"/>
      <c r="C9" s="170" t="n"/>
      <c r="D9" s="170" t="n"/>
      <c r="E9" s="170" t="n"/>
      <c r="F9" s="171" t="n"/>
      <c r="G9" s="171" t="n"/>
      <c r="H9" s="171" t="n"/>
      <c r="I9" s="171" t="n"/>
      <c r="J9" s="171" t="n"/>
      <c r="K9" s="171" t="n"/>
      <c r="L9" s="171" t="n"/>
    </row>
    <row r="10" ht="17" customHeight="1" s="74">
      <c r="A10" s="172" t="inlineStr">
        <is>
          <t>Revenue ($M)</t>
        </is>
      </c>
      <c r="B10" s="173" t="n">
        <v>25915</v>
      </c>
      <c r="C10" s="173" t="n">
        <v>7694.9</v>
      </c>
      <c r="D10" s="173" t="n">
        <v>2211</v>
      </c>
      <c r="E10" s="173" t="n">
        <v>2359.9</v>
      </c>
      <c r="F10" s="171" t="n"/>
      <c r="G10" s="171" t="n"/>
      <c r="H10" s="171" t="n"/>
      <c r="I10" s="171" t="n"/>
      <c r="J10" s="171" t="n"/>
      <c r="K10" s="171" t="n"/>
      <c r="L10" s="171" t="n"/>
      <c r="M10" t="inlineStr">
        <is>
          <t xml:space="preserve">market-researcher | peer-researcher | as-of: </t>
        </is>
      </c>
    </row>
    <row r="11" ht="17" customHeight="1" s="74">
      <c r="A11" s="172" t="inlineStr">
        <is>
          <t>EBIT Margin</t>
        </is>
      </c>
      <c r="B11" s="174" t="n">
        <v>25.2</v>
      </c>
      <c r="C11" s="174" t="n">
        <v>20.9</v>
      </c>
      <c r="D11" s="174" t="n">
        <v>41.5</v>
      </c>
      <c r="E11" s="174" t="n">
        <v>29.9</v>
      </c>
      <c r="F11" s="171" t="n"/>
      <c r="G11" s="171" t="n"/>
      <c r="H11" s="171" t="n"/>
      <c r="I11" s="171" t="n"/>
      <c r="J11" s="171" t="n"/>
      <c r="K11" s="171" t="n"/>
      <c r="L11" s="171" t="n"/>
      <c r="M11" t="inlineStr">
        <is>
          <t xml:space="preserve">market-researcher | peer-researcher | as-of: </t>
        </is>
      </c>
    </row>
    <row r="12" ht="17" customHeight="1" s="74">
      <c r="A12" s="172" t="inlineStr">
        <is>
          <t>EBITDA Margin</t>
        </is>
      </c>
      <c r="B12" s="174" t="n">
        <v>33.8</v>
      </c>
      <c r="C12" s="174" t="n">
        <v>37.2</v>
      </c>
      <c r="D12" s="174" t="n">
        <v>61.3</v>
      </c>
      <c r="E12" s="174" t="n">
        <v>50.3</v>
      </c>
      <c r="F12" s="171" t="n"/>
      <c r="G12" s="171" t="n"/>
      <c r="H12" s="171" t="n"/>
      <c r="I12" s="171" t="n"/>
      <c r="J12" s="171" t="n"/>
      <c r="K12" s="171" t="n"/>
      <c r="L12" s="171" t="n"/>
      <c r="M12" t="inlineStr">
        <is>
          <t xml:space="preserve">market-researcher | peer-researcher | as-of: </t>
        </is>
      </c>
    </row>
    <row r="13" ht="17" customHeight="1" s="74">
      <c r="A13" s="172" t="inlineStr">
        <is>
          <t>Net Margin</t>
        </is>
      </c>
      <c r="B13" s="174" t="n">
        <v>8.5</v>
      </c>
      <c r="C13" s="174" t="n">
        <v>13</v>
      </c>
      <c r="D13" s="174" t="n">
        <v>25.7</v>
      </c>
      <c r="E13" s="174" t="n">
        <v>13.4</v>
      </c>
      <c r="F13" s="171" t="n"/>
      <c r="G13" s="171" t="n"/>
      <c r="H13" s="171" t="n"/>
      <c r="I13" s="171" t="n"/>
      <c r="J13" s="171" t="n"/>
      <c r="K13" s="171" t="n"/>
      <c r="L13" s="171" t="n"/>
      <c r="M13" t="inlineStr">
        <is>
          <t xml:space="preserve">market-researcher | peer-researcher | as-of: </t>
        </is>
      </c>
    </row>
    <row r="14" ht="17" customHeight="1" s="74">
      <c r="A14" s="172" t="inlineStr">
        <is>
          <t>Gross Margin</t>
        </is>
      </c>
      <c r="B14" s="174" t="n">
        <v>28.2</v>
      </c>
      <c r="C14" s="174" t="n">
        <v>24.7</v>
      </c>
      <c r="D14" s="174" t="n">
        <v>33.6</v>
      </c>
      <c r="E14" s="174" t="n"/>
      <c r="F14" s="171" t="n"/>
      <c r="G14" s="171" t="n"/>
      <c r="H14" s="171" t="n"/>
      <c r="I14" s="171" t="n"/>
      <c r="J14" s="171" t="n"/>
      <c r="K14" s="171" t="n"/>
      <c r="L14" s="171" t="n"/>
      <c r="M14" t="inlineStr">
        <is>
          <t xml:space="preserve">market-researcher | peer-researcher | as-of: </t>
        </is>
      </c>
    </row>
    <row r="15" ht="17" customHeight="1" s="74">
      <c r="A15" s="172" t="inlineStr">
        <is>
          <t>FCF Margin</t>
        </is>
      </c>
      <c r="B15" s="174" t="n">
        <v>4.3</v>
      </c>
      <c r="C15" s="174" t="n">
        <v>-3.3</v>
      </c>
      <c r="D15" s="174" t="n">
        <v>10.9</v>
      </c>
      <c r="E15" s="174" t="n">
        <v>7</v>
      </c>
      <c r="F15" s="171" t="n"/>
      <c r="G15" s="171" t="n"/>
      <c r="H15" s="171" t="n"/>
      <c r="I15" s="171" t="n"/>
      <c r="J15" s="171" t="n"/>
      <c r="K15" s="171" t="n"/>
      <c r="L15" s="171" t="n"/>
      <c r="M15" t="inlineStr">
        <is>
          <t xml:space="preserve">market-researcher | peer-researcher | as-of: </t>
        </is>
      </c>
    </row>
    <row r="16" ht="22" customHeight="1" s="74">
      <c r="A16" s="167" t="inlineStr">
        <is>
          <t>RETURNS &amp; EFFICIENCY</t>
        </is>
      </c>
      <c r="B16" s="168" t="n"/>
      <c r="C16" s="168" t="n"/>
      <c r="D16" s="168" t="n"/>
      <c r="E16" s="168" t="n"/>
    </row>
    <row r="17" ht="17" customHeight="1" s="74">
      <c r="A17" s="172" t="inlineStr">
        <is>
          <t>ROIC</t>
        </is>
      </c>
      <c r="B17" s="174" t="n">
        <v>11.7</v>
      </c>
      <c r="C17" s="174" t="n">
        <v>5.8</v>
      </c>
      <c r="D17" s="174" t="n">
        <v>15.4</v>
      </c>
      <c r="E17" s="174" t="n">
        <v>11.2</v>
      </c>
      <c r="F17" s="171" t="n"/>
      <c r="G17" s="171" t="n"/>
      <c r="H17" s="171" t="n"/>
      <c r="I17" s="171" t="n"/>
      <c r="J17" s="171" t="n"/>
      <c r="K17" s="171" t="n"/>
      <c r="L17" s="171" t="n"/>
      <c r="M17" t="inlineStr">
        <is>
          <t xml:space="preserve">market-researcher | peer-researcher | as-of: </t>
        </is>
      </c>
    </row>
    <row r="18" ht="17" customHeight="1" s="74">
      <c r="A18" s="172" t="inlineStr">
        <is>
          <t>ROE</t>
        </is>
      </c>
      <c r="B18" s="174" t="n">
        <v>11.7</v>
      </c>
      <c r="C18" s="174" t="n">
        <v>5.6</v>
      </c>
      <c r="D18" s="174" t="n">
        <v>17.6</v>
      </c>
      <c r="E18" s="174" t="n">
        <v>9.300000000000001</v>
      </c>
      <c r="F18" s="171" t="n"/>
      <c r="G18" s="171" t="n"/>
      <c r="H18" s="171" t="n"/>
      <c r="I18" s="171" t="n"/>
      <c r="J18" s="171" t="n"/>
      <c r="K18" s="171" t="n"/>
      <c r="L18" s="171" t="n"/>
      <c r="M18" t="inlineStr">
        <is>
          <t xml:space="preserve">market-researcher | peer-researcher | as-of: </t>
        </is>
      </c>
    </row>
    <row r="19" ht="17" customHeight="1" s="74">
      <c r="A19" s="172" t="inlineStr">
        <is>
          <t>ROA</t>
        </is>
      </c>
      <c r="B19" s="174" t="n">
        <v>3.8</v>
      </c>
      <c r="C19" s="174" t="n">
        <v>3.1</v>
      </c>
      <c r="D19" s="174" t="n">
        <v>9.1</v>
      </c>
      <c r="E19" s="174" t="n">
        <v>4.4</v>
      </c>
      <c r="F19" s="171" t="n"/>
      <c r="G19" s="171" t="n"/>
      <c r="H19" s="171" t="n"/>
      <c r="I19" s="171" t="n"/>
      <c r="J19" s="171" t="n"/>
      <c r="K19" s="171" t="n"/>
      <c r="L19" s="171" t="n"/>
      <c r="M19" t="inlineStr">
        <is>
          <t xml:space="preserve">market-researcher | peer-researcher | as-of: </t>
        </is>
      </c>
    </row>
    <row r="20" ht="17" customHeight="1" s="74">
      <c r="A20" s="172" t="inlineStr">
        <is>
          <t>Asset Turnover</t>
        </is>
      </c>
      <c r="B20" s="175" t="n">
        <v>0.45</v>
      </c>
      <c r="C20" s="175" t="n">
        <v>0.24</v>
      </c>
      <c r="D20" s="175" t="n">
        <v>0.36</v>
      </c>
      <c r="E20" s="175" t="n">
        <v>0.33</v>
      </c>
      <c r="F20" s="171" t="n"/>
      <c r="G20" s="171" t="n"/>
      <c r="H20" s="171" t="n"/>
      <c r="I20" s="171" t="n"/>
      <c r="J20" s="171" t="n"/>
      <c r="K20" s="171" t="n"/>
      <c r="L20" s="171" t="n"/>
      <c r="M20" t="inlineStr">
        <is>
          <t xml:space="preserve">market-researcher | peer-researcher | as-of: </t>
        </is>
      </c>
    </row>
    <row r="21" ht="22" customHeight="1" s="74">
      <c r="A21" s="167" t="inlineStr">
        <is>
          <t>LEVERAGE</t>
        </is>
      </c>
      <c r="B21" s="168" t="n"/>
      <c r="C21" s="168" t="n"/>
      <c r="D21" s="168" t="n"/>
      <c r="E21" s="168" t="n"/>
    </row>
    <row r="22" ht="17" customHeight="1" s="74">
      <c r="A22" s="172" t="inlineStr">
        <is>
          <t>Net Debt / EBITDA</t>
        </is>
      </c>
      <c r="B22" s="175" t="n">
        <v>0.63</v>
      </c>
      <c r="C22" s="175" t="n">
        <v>-0.28</v>
      </c>
      <c r="D22" s="175" t="n">
        <v>0.32</v>
      </c>
      <c r="E22" s="175" t="n">
        <v>0.6</v>
      </c>
      <c r="F22" s="171" t="n"/>
      <c r="G22" s="171" t="n"/>
      <c r="H22" s="171" t="n"/>
      <c r="I22" s="171" t="n"/>
      <c r="J22" s="171" t="n"/>
      <c r="K22" s="171" t="n"/>
      <c r="L22" s="171" t="n"/>
      <c r="M22" t="inlineStr">
        <is>
          <t xml:space="preserve">market-researcher | peer-researcher | as-of: </t>
        </is>
      </c>
    </row>
    <row r="23" ht="17" customHeight="1" s="74">
      <c r="A23" s="172" t="inlineStr">
        <is>
          <t>Debt / Equity</t>
        </is>
      </c>
      <c r="B23" s="175" t="n">
        <v>0.5</v>
      </c>
      <c r="C23" s="175" t="n">
        <v>0.16</v>
      </c>
      <c r="D23" s="175" t="n">
        <v>0.31</v>
      </c>
      <c r="E23" s="175" t="n">
        <v>0.3</v>
      </c>
      <c r="F23" s="171" t="n"/>
      <c r="G23" s="171" t="n"/>
      <c r="H23" s="171" t="n"/>
      <c r="I23" s="171" t="n"/>
      <c r="J23" s="171" t="n"/>
      <c r="K23" s="171" t="n"/>
      <c r="L23" s="171" t="n"/>
      <c r="M23" t="inlineStr">
        <is>
          <t xml:space="preserve">market-researcher | peer-researcher | as-of: </t>
        </is>
      </c>
    </row>
    <row r="24" ht="17" customHeight="1" s="74">
      <c r="A24" s="172" t="inlineStr">
        <is>
          <t>Interest Coverage</t>
        </is>
      </c>
      <c r="B24" s="174" t="n">
        <v>17.66</v>
      </c>
      <c r="C24" s="174" t="n">
        <v>2.46</v>
      </c>
      <c r="D24" s="174" t="n">
        <v>15.1</v>
      </c>
      <c r="E24" s="174" t="n">
        <v>4.84</v>
      </c>
      <c r="F24" s="171" t="n"/>
      <c r="G24" s="171" t="n"/>
      <c r="H24" s="171" t="n"/>
      <c r="I24" s="171" t="n"/>
      <c r="J24" s="171" t="n"/>
      <c r="K24" s="171" t="n"/>
      <c r="L24" s="171" t="n"/>
      <c r="M24" t="inlineStr">
        <is>
          <t xml:space="preserve">market-researcher | peer-researcher | as-of: </t>
        </is>
      </c>
    </row>
    <row r="25" ht="17" customHeight="1" s="74">
      <c r="A25" s="172" t="inlineStr">
        <is>
          <t>Current Ratio</t>
        </is>
      </c>
      <c r="B25" s="175" t="n">
        <v>2.29</v>
      </c>
      <c r="C25" s="175" t="n">
        <v>2.54</v>
      </c>
      <c r="D25" s="175" t="n">
        <v>0.95</v>
      </c>
      <c r="E25" s="175" t="n">
        <v>1.2</v>
      </c>
      <c r="F25" s="171" t="n"/>
      <c r="G25" s="171" t="n"/>
      <c r="H25" s="171" t="n"/>
      <c r="I25" s="171" t="n"/>
      <c r="J25" s="171" t="n"/>
      <c r="K25" s="171" t="n"/>
      <c r="L25" s="171" t="n"/>
      <c r="M25" t="inlineStr">
        <is>
          <t xml:space="preserve">market-researcher | peer-researcher | as-of: </t>
        </is>
      </c>
    </row>
    <row r="26" ht="22" customHeight="1" s="74">
      <c r="A26" s="167" t="inlineStr">
        <is>
          <t>VALUATION MULTIPLES</t>
        </is>
      </c>
      <c r="B26" s="168" t="n"/>
      <c r="C26" s="168" t="n"/>
      <c r="D26" s="168" t="n"/>
      <c r="E26" s="168" t="n"/>
    </row>
    <row r="27" ht="17" customHeight="1" s="74">
      <c r="A27" s="172" t="inlineStr">
        <is>
          <t>EV / EBITDA</t>
        </is>
      </c>
      <c r="B27" s="174" t="n">
        <v>11.03</v>
      </c>
      <c r="C27" s="174" t="n">
        <v>10.26</v>
      </c>
      <c r="D27" s="174" t="n">
        <v>7.84</v>
      </c>
      <c r="E27" s="174" t="n">
        <v>6.77</v>
      </c>
      <c r="F27" s="171" t="n"/>
      <c r="G27" s="171" t="n"/>
      <c r="H27" s="171" t="n"/>
      <c r="I27" s="171" t="n"/>
      <c r="J27" s="171" t="n"/>
      <c r="K27" s="171" t="n"/>
      <c r="L27" s="171" t="n"/>
      <c r="M27" t="inlineStr">
        <is>
          <t xml:space="preserve">market-researcher | peer-researcher | as-of: </t>
        </is>
      </c>
    </row>
    <row r="28" ht="17" customHeight="1" s="74">
      <c r="A28" s="172" t="inlineStr">
        <is>
          <t>P / E</t>
        </is>
      </c>
      <c r="B28" s="174" t="n">
        <v>41.69</v>
      </c>
      <c r="C28" s="174" t="n">
        <v>30.46</v>
      </c>
      <c r="D28" s="174" t="n">
        <v>17.82</v>
      </c>
      <c r="E28" s="174" t="n">
        <v>23.38</v>
      </c>
      <c r="F28" s="171" t="n"/>
      <c r="G28" s="171" t="n"/>
      <c r="H28" s="171" t="n"/>
      <c r="I28" s="171" t="n"/>
      <c r="J28" s="171" t="n"/>
      <c r="K28" s="171" t="n"/>
      <c r="L28" s="171" t="n"/>
      <c r="M28" t="inlineStr">
        <is>
          <t xml:space="preserve">market-researcher | peer-researcher | as-of: </t>
        </is>
      </c>
    </row>
    <row r="29" ht="17" customHeight="1" s="74">
      <c r="A29" s="172" t="inlineStr">
        <is>
          <t>FCF Yield</t>
        </is>
      </c>
      <c r="B29" s="174" t="n">
        <v>1.2</v>
      </c>
      <c r="C29" s="174" t="n">
        <v>-0.9</v>
      </c>
      <c r="D29" s="174" t="n">
        <v>2.4</v>
      </c>
      <c r="E29" s="174" t="n">
        <v>2.3</v>
      </c>
      <c r="F29" s="171" t="n"/>
      <c r="G29" s="171" t="n"/>
      <c r="H29" s="171" t="n"/>
      <c r="I29" s="171" t="n"/>
      <c r="J29" s="171" t="n"/>
      <c r="K29" s="171" t="n"/>
      <c r="L29" s="171" t="n"/>
      <c r="M29" t="inlineStr">
        <is>
          <t xml:space="preserve">market-researcher | peer-researcher | as-of: </t>
        </is>
      </c>
    </row>
    <row r="30" ht="22" customHeight="1" s="74">
      <c r="A30" s="167" t="inlineStr">
        <is>
          <t>WORKING CAPITAL</t>
        </is>
      </c>
      <c r="B30" s="168" t="n"/>
      <c r="C30" s="168" t="n"/>
      <c r="D30" s="168" t="n"/>
      <c r="E30" s="168" t="n"/>
    </row>
    <row r="31" ht="17" customHeight="1" s="74">
      <c r="A31" s="172" t="inlineStr">
        <is>
          <t>Days Sales Outstanding</t>
        </is>
      </c>
      <c r="B31" s="174" t="n">
        <v>13.8</v>
      </c>
      <c r="C31" s="174" t="n">
        <v>87</v>
      </c>
      <c r="D31" s="174" t="n">
        <v>62.4</v>
      </c>
      <c r="E31" s="174" t="n">
        <v>54.6</v>
      </c>
      <c r="F31" s="171" t="n"/>
      <c r="G31" s="171" t="n"/>
      <c r="H31" s="171" t="n"/>
      <c r="I31" s="171" t="n"/>
      <c r="J31" s="171" t="n"/>
      <c r="K31" s="171" t="n"/>
      <c r="L31" s="171" t="n"/>
      <c r="M31" t="inlineStr">
        <is>
          <t xml:space="preserve">market-researcher | peer-researcher | as-of: </t>
        </is>
      </c>
    </row>
    <row r="32" ht="17" customHeight="1" s="74">
      <c r="A32" s="172" t="inlineStr">
        <is>
          <t>Days Inventory Outstanding</t>
        </is>
      </c>
      <c r="B32" s="174" t="n">
        <v>146.9</v>
      </c>
      <c r="C32" s="174" t="n">
        <v>123.8</v>
      </c>
      <c r="D32" s="174" t="n">
        <v>49.5</v>
      </c>
      <c r="E32" s="174" t="n">
        <v>54.7</v>
      </c>
      <c r="F32" s="171" t="n"/>
      <c r="G32" s="171" t="n"/>
      <c r="H32" s="171" t="n"/>
      <c r="I32" s="171" t="n"/>
      <c r="J32" s="171" t="n"/>
      <c r="K32" s="171" t="n"/>
      <c r="L32" s="171" t="n"/>
      <c r="M32" t="inlineStr">
        <is>
          <t xml:space="preserve">market-researcher | peer-researcher | as-of: </t>
        </is>
      </c>
    </row>
    <row r="33" ht="17" customHeight="1" s="74">
      <c r="A33" s="172" t="inlineStr">
        <is>
          <t>Days Payables Outstanding</t>
        </is>
      </c>
      <c r="B33" s="174" t="n">
        <v>89.5</v>
      </c>
      <c r="C33" s="174" t="n">
        <v>153.4</v>
      </c>
      <c r="D33" s="174" t="n">
        <v>85.2</v>
      </c>
      <c r="E33" s="174" t="n">
        <v>101.4</v>
      </c>
      <c r="F33" s="171" t="n"/>
      <c r="G33" s="171" t="n"/>
      <c r="H33" s="171" t="n"/>
      <c r="I33" s="171" t="n"/>
      <c r="J33" s="171" t="n"/>
      <c r="K33" s="171" t="n"/>
      <c r="L33" s="171" t="n"/>
      <c r="M33" t="inlineStr">
        <is>
          <t xml:space="preserve">market-researcher | peer-researcher | as-of: </t>
        </is>
      </c>
    </row>
    <row r="34" ht="17" customHeight="1" s="74">
      <c r="A34" s="172" t="inlineStr">
        <is>
          <t>Cash Conversion Cycle</t>
        </is>
      </c>
      <c r="B34" s="174" t="n">
        <v>71.2</v>
      </c>
      <c r="C34" s="174" t="n">
        <v>57.4</v>
      </c>
      <c r="D34" s="174" t="n">
        <v>26.7</v>
      </c>
      <c r="E34" s="174" t="n">
        <v>7.9</v>
      </c>
      <c r="F34" s="171" t="n"/>
      <c r="G34" s="171" t="n"/>
      <c r="H34" s="171" t="n"/>
      <c r="I34" s="171" t="n"/>
      <c r="J34" s="171" t="n"/>
      <c r="K34" s="171" t="n"/>
      <c r="L34" s="171" t="n"/>
      <c r="M34" t="inlineStr">
        <is>
          <t xml:space="preserve">market-researcher | peer-researcher | as-of: </t>
        </is>
      </c>
    </row>
    <row r="35" ht="17" customHeight="1" s="74">
      <c r="A35" s="172" t="inlineStr">
        <is>
          <t>CapEx / Revenue</t>
        </is>
      </c>
      <c r="B35" s="174" t="n">
        <v>17.3</v>
      </c>
      <c r="C35" s="174" t="n">
        <v>17.1</v>
      </c>
      <c r="D35" s="174" t="n">
        <v>21.1</v>
      </c>
      <c r="E35" s="174" t="n">
        <v>22</v>
      </c>
      <c r="F35" s="171" t="n"/>
      <c r="G35" s="171" t="n"/>
      <c r="H35" s="171" t="n"/>
      <c r="I35" s="171" t="n"/>
      <c r="J35" s="171" t="n"/>
      <c r="K35" s="171" t="n"/>
      <c r="L35" s="171" t="n"/>
      <c r="M35" t="inlineStr">
        <is>
          <t xml:space="preserve">market-researcher | peer-researcher | as-of: </t>
        </is>
      </c>
    </row>
    <row r="36" ht="17" customHeight="1" s="74">
      <c r="A36" s="169" t="n"/>
      <c r="B36" s="170" t="n"/>
      <c r="C36" s="170" t="n"/>
      <c r="D36" s="170" t="n"/>
      <c r="E36" s="170" t="n"/>
      <c r="F36" s="171" t="n"/>
      <c r="G36" s="171" t="n"/>
      <c r="H36" s="171" t="n"/>
      <c r="I36" s="171" t="n"/>
      <c r="J36" s="171" t="n"/>
      <c r="K36" s="171" t="n"/>
      <c r="L36" s="171" t="n"/>
    </row>
    <row r="37" ht="17" customHeight="1" s="74">
      <c r="A37" s="169" t="n"/>
      <c r="B37" s="170" t="n"/>
      <c r="C37" s="170" t="n"/>
      <c r="D37" s="170" t="n"/>
      <c r="E37" s="170" t="n"/>
      <c r="F37" s="171" t="n"/>
      <c r="G37" s="171" t="n"/>
      <c r="H37" s="171" t="n"/>
      <c r="I37" s="171" t="n"/>
      <c r="J37" s="171" t="n"/>
      <c r="K37" s="171" t="n"/>
      <c r="L37" s="171" t="n"/>
    </row>
    <row r="38" ht="17" customHeight="1" s="74">
      <c r="A38" s="169" t="n"/>
      <c r="B38" s="170" t="n"/>
      <c r="C38" s="170" t="n"/>
      <c r="D38" s="170" t="n"/>
      <c r="E38" s="170" t="n"/>
      <c r="F38" s="171" t="n"/>
      <c r="G38" s="171" t="n"/>
      <c r="H38" s="171" t="n"/>
      <c r="I38" s="171" t="n"/>
      <c r="J38" s="171" t="n"/>
      <c r="K38" s="171" t="n"/>
      <c r="L38" s="171" t="n"/>
    </row>
    <row r="39" ht="17" customHeight="1" s="74">
      <c r="A39" s="169" t="n"/>
      <c r="B39" s="170" t="n"/>
      <c r="C39" s="170" t="n"/>
      <c r="D39" s="170" t="n"/>
      <c r="E39" s="170" t="n"/>
      <c r="F39" s="171" t="n"/>
      <c r="G39" s="171" t="n"/>
      <c r="H39" s="171" t="n"/>
      <c r="I39" s="171" t="n"/>
      <c r="J39" s="171" t="n"/>
      <c r="K39" s="171" t="n"/>
      <c r="L39" s="171" t="n"/>
    </row>
    <row r="40" ht="17" customHeight="1" s="74">
      <c r="A40" s="169" t="n"/>
      <c r="B40" s="170" t="n"/>
      <c r="C40" s="170" t="n"/>
      <c r="D40" s="170" t="n"/>
      <c r="E40" s="170" t="n"/>
      <c r="F40" s="171" t="n"/>
      <c r="G40" s="171" t="n"/>
      <c r="H40" s="171" t="n"/>
      <c r="I40" s="171" t="n"/>
      <c r="J40" s="171" t="n"/>
      <c r="K40" s="171" t="n"/>
      <c r="L40" s="171" t="n"/>
    </row>
    <row r="41" ht="17" customHeight="1" s="74">
      <c r="A41" s="169" t="n"/>
      <c r="B41" s="170" t="n"/>
      <c r="C41" s="170" t="n"/>
      <c r="D41" s="170" t="n"/>
      <c r="E41" s="170" t="n"/>
      <c r="F41" s="171" t="n"/>
      <c r="G41" s="171" t="n"/>
      <c r="H41" s="171" t="n"/>
      <c r="I41" s="171" t="n"/>
      <c r="J41" s="171" t="n"/>
      <c r="K41" s="171" t="n"/>
      <c r="L41" s="171" t="n"/>
    </row>
    <row r="42" ht="17" customHeight="1" s="74">
      <c r="A42" s="169" t="n"/>
      <c r="B42" s="170" t="n"/>
      <c r="C42" s="170" t="n"/>
      <c r="D42" s="170" t="n"/>
      <c r="E42" s="170" t="n"/>
      <c r="F42" s="171" t="n"/>
      <c r="G42" s="171" t="n"/>
      <c r="H42" s="171" t="n"/>
      <c r="I42" s="171" t="n"/>
      <c r="J42" s="171" t="n"/>
      <c r="K42" s="171" t="n"/>
      <c r="L42" s="171" t="n"/>
    </row>
    <row r="43" ht="17" customHeight="1" s="74">
      <c r="A43" s="169" t="n"/>
      <c r="B43" s="170" t="n"/>
      <c r="C43" s="170" t="n"/>
      <c r="D43" s="170" t="n"/>
      <c r="E43" s="170" t="n"/>
      <c r="F43" s="171" t="n"/>
      <c r="G43" s="171" t="n"/>
      <c r="H43" s="171" t="n"/>
      <c r="I43" s="171" t="n"/>
      <c r="J43" s="171" t="n"/>
      <c r="K43" s="171" t="n"/>
      <c r="L43" s="171" t="n"/>
    </row>
    <row r="44" ht="17" customHeight="1" s="74">
      <c r="A44" s="169" t="n"/>
      <c r="B44" s="170" t="n"/>
      <c r="C44" s="170" t="n"/>
      <c r="D44" s="170" t="n"/>
      <c r="E44" s="170" t="n"/>
      <c r="F44" s="171" t="n"/>
      <c r="G44" s="171" t="n"/>
      <c r="H44" s="171" t="n"/>
      <c r="I44" s="171" t="n"/>
      <c r="J44" s="171" t="n"/>
      <c r="K44" s="171" t="n"/>
      <c r="L44" s="171" t="n"/>
    </row>
    <row r="45" ht="17" customHeight="1" s="74">
      <c r="A45" s="169" t="n"/>
      <c r="B45" s="170" t="n"/>
      <c r="C45" s="170" t="n"/>
      <c r="D45" s="170" t="n"/>
      <c r="E45" s="170" t="n"/>
      <c r="F45" s="171" t="n"/>
      <c r="G45" s="171" t="n"/>
      <c r="H45" s="171" t="n"/>
      <c r="I45" s="171" t="n"/>
      <c r="J45" s="171" t="n"/>
      <c r="K45" s="171" t="n"/>
      <c r="L45" s="171" t="n"/>
    </row>
    <row r="46" ht="17" customHeight="1" s="74">
      <c r="A46" s="169" t="n"/>
      <c r="B46" s="170" t="n"/>
      <c r="C46" s="170" t="n"/>
      <c r="D46" s="170" t="n"/>
      <c r="E46" s="170" t="n"/>
      <c r="F46" s="171" t="n"/>
      <c r="G46" s="171" t="n"/>
      <c r="H46" s="171" t="n"/>
      <c r="I46" s="171" t="n"/>
      <c r="J46" s="171" t="n"/>
      <c r="K46" s="171" t="n"/>
      <c r="L46" s="171" t="n"/>
    </row>
    <row r="47" ht="17" customHeight="1" s="74">
      <c r="A47" s="169" t="n"/>
      <c r="B47" s="170" t="n"/>
      <c r="C47" s="170" t="n"/>
      <c r="D47" s="170" t="n"/>
      <c r="E47" s="170" t="n"/>
      <c r="F47" s="171" t="n"/>
      <c r="G47" s="171" t="n"/>
      <c r="H47" s="171" t="n"/>
      <c r="I47" s="171" t="n"/>
      <c r="J47" s="171" t="n"/>
      <c r="K47" s="171" t="n"/>
      <c r="L47" s="171" t="n"/>
    </row>
    <row r="48" ht="17" customHeight="1" s="74">
      <c r="A48" s="169" t="n"/>
      <c r="B48" s="170" t="n"/>
      <c r="C48" s="170" t="n"/>
      <c r="D48" s="170" t="n"/>
      <c r="E48" s="170" t="n"/>
      <c r="F48" s="171" t="n"/>
      <c r="G48" s="171" t="n"/>
      <c r="H48" s="171" t="n"/>
      <c r="I48" s="171" t="n"/>
      <c r="J48" s="171" t="n"/>
      <c r="K48" s="171" t="n"/>
      <c r="L48" s="171" t="n"/>
    </row>
    <row r="49" ht="22" customHeight="1" s="74">
      <c r="A49" s="167" t="inlineStr">
        <is>
          <t>DATA QUALITY FLAGS</t>
        </is>
      </c>
      <c r="B49" s="168" t="n"/>
      <c r="C49" s="168" t="n"/>
      <c r="D49" s="168" t="n"/>
      <c r="E49" s="168" t="n"/>
    </row>
    <row r="50" ht="17" customHeight="1" s="74">
      <c r="A50" s="172" t="inlineStr">
        <is>
          <t>Revenue</t>
        </is>
      </c>
      <c r="B50" s="176" t="inlineStr">
        <is>
          <t>OK</t>
        </is>
      </c>
      <c r="C50" s="176" t="inlineStr">
        <is>
          <t>IFRS_TRANSLATED</t>
        </is>
      </c>
      <c r="D50" s="176" t="inlineStr">
        <is>
          <t>IFRS</t>
        </is>
      </c>
      <c r="E50" s="176" t="inlineStr">
        <is>
          <t>IFRS</t>
        </is>
      </c>
      <c r="F50" s="171" t="n"/>
      <c r="G50" s="171" t="n"/>
      <c r="H50" s="171" t="n"/>
      <c r="I50" s="171" t="n"/>
      <c r="J50" s="171" t="n"/>
      <c r="K50" s="171" t="n"/>
      <c r="L50" s="171" t="n"/>
      <c r="M50" t="inlineStr">
        <is>
          <t xml:space="preserve">market-researcher | peer-researcher | as-of: </t>
        </is>
      </c>
    </row>
    <row r="51" ht="17" customHeight="1" s="74">
      <c r="A51" s="172" t="inlineStr">
        <is>
          <t>EBIT Margin</t>
        </is>
      </c>
      <c r="B51" s="176" t="inlineStr">
        <is>
          <t>OK</t>
        </is>
      </c>
      <c r="C51" s="176" t="inlineStr">
        <is>
          <t>IFRS</t>
        </is>
      </c>
      <c r="D51" s="176" t="inlineStr">
        <is>
          <t>IFRS_IMPAIRMENT_REVERSAL</t>
        </is>
      </c>
      <c r="E51" s="176" t="inlineStr">
        <is>
          <t>IFRS_IMPAIRMENT_REVERSAL</t>
        </is>
      </c>
      <c r="F51" s="171" t="n"/>
      <c r="G51" s="171" t="n"/>
      <c r="H51" s="171" t="n"/>
      <c r="I51" s="171" t="n"/>
      <c r="J51" s="171" t="n"/>
      <c r="K51" s="171" t="n"/>
      <c r="L51" s="171" t="n"/>
      <c r="M51" t="inlineStr">
        <is>
          <t xml:space="preserve">market-researcher | peer-researcher | as-of: </t>
        </is>
      </c>
    </row>
    <row r="52" ht="17" customHeight="1" s="74">
      <c r="A52" s="172" t="inlineStr">
        <is>
          <t>EBITDA Margin</t>
        </is>
      </c>
      <c r="B52" s="176" t="n"/>
      <c r="C52" s="176" t="n"/>
      <c r="D52" s="176" t="n"/>
      <c r="E52" s="176" t="n"/>
      <c r="F52" s="171" t="n"/>
      <c r="G52" s="171" t="n"/>
      <c r="H52" s="171" t="n"/>
      <c r="I52" s="171" t="n"/>
      <c r="J52" s="171" t="n"/>
      <c r="K52" s="171" t="n"/>
      <c r="L52" s="171" t="n"/>
      <c r="M52" t="inlineStr">
        <is>
          <t xml:space="preserve">market-researcher | peer-researcher | as-of: </t>
        </is>
      </c>
    </row>
    <row r="53" ht="17" customHeight="1" s="74">
      <c r="A53" s="172" t="inlineStr">
        <is>
          <t>Net Margin</t>
        </is>
      </c>
      <c r="B53" s="176" t="n"/>
      <c r="C53" s="176" t="n"/>
      <c r="D53" s="176" t="n"/>
      <c r="E53" s="176" t="n"/>
      <c r="F53" s="171" t="n"/>
      <c r="G53" s="171" t="n"/>
      <c r="H53" s="171" t="n"/>
      <c r="I53" s="171" t="n"/>
      <c r="J53" s="171" t="n"/>
      <c r="K53" s="171" t="n"/>
      <c r="L53" s="171" t="n"/>
      <c r="M53" t="inlineStr">
        <is>
          <t xml:space="preserve">market-researcher | peer-researcher | as-of: </t>
        </is>
      </c>
    </row>
    <row r="54" ht="17" customHeight="1" s="74">
      <c r="A54" s="172" t="inlineStr">
        <is>
          <t>Gross Margin</t>
        </is>
      </c>
      <c r="B54" s="176" t="n"/>
      <c r="C54" s="176" t="n"/>
      <c r="D54" s="176" t="n"/>
      <c r="E54" s="176" t="n"/>
      <c r="F54" s="171" t="n"/>
      <c r="G54" s="171" t="n"/>
      <c r="H54" s="171" t="n"/>
      <c r="I54" s="171" t="n"/>
      <c r="J54" s="171" t="n"/>
      <c r="K54" s="171" t="n"/>
      <c r="L54" s="171" t="n"/>
      <c r="M54" t="inlineStr">
        <is>
          <t xml:space="preserve">market-researcher | peer-researcher | as-of: </t>
        </is>
      </c>
    </row>
    <row r="55" ht="17" customHeight="1" s="74">
      <c r="A55" s="172" t="inlineStr">
        <is>
          <t>FCF Margin</t>
        </is>
      </c>
      <c r="B55" s="176" t="n"/>
      <c r="C55" s="176" t="n"/>
      <c r="D55" s="176" t="n"/>
      <c r="E55" s="176" t="n"/>
      <c r="F55" s="171" t="n"/>
      <c r="G55" s="171" t="n"/>
      <c r="H55" s="171" t="n"/>
      <c r="I55" s="171" t="n"/>
      <c r="J55" s="171" t="n"/>
      <c r="K55" s="171" t="n"/>
      <c r="L55" s="171" t="n"/>
      <c r="M55" t="inlineStr">
        <is>
          <t xml:space="preserve">market-researcher | peer-researcher | as-of: </t>
        </is>
      </c>
    </row>
    <row r="56" ht="17" customHeight="1" s="74">
      <c r="A56" s="172" t="inlineStr">
        <is>
          <t>ROIC</t>
        </is>
      </c>
      <c r="B56" s="176" t="n"/>
      <c r="C56" s="176" t="n"/>
      <c r="D56" s="176" t="n"/>
      <c r="E56" s="176" t="n"/>
      <c r="F56" s="171" t="n"/>
      <c r="G56" s="171" t="n"/>
      <c r="H56" s="171" t="n"/>
      <c r="I56" s="171" t="n"/>
      <c r="J56" s="171" t="n"/>
      <c r="K56" s="171" t="n"/>
      <c r="L56" s="171" t="n"/>
      <c r="M56" t="inlineStr">
        <is>
          <t xml:space="preserve">market-researcher | peer-researcher | as-of: </t>
        </is>
      </c>
    </row>
    <row r="57" ht="17" customHeight="1" s="74">
      <c r="A57" s="172" t="inlineStr">
        <is>
          <t>ROE</t>
        </is>
      </c>
      <c r="B57" s="176" t="n"/>
      <c r="C57" s="176" t="n"/>
      <c r="D57" s="176" t="n"/>
      <c r="E57" s="176" t="n"/>
      <c r="F57" s="171" t="n"/>
      <c r="G57" s="171" t="n"/>
      <c r="H57" s="171" t="n"/>
      <c r="I57" s="171" t="n"/>
      <c r="J57" s="171" t="n"/>
      <c r="K57" s="171" t="n"/>
      <c r="L57" s="171" t="n"/>
      <c r="M57" t="inlineStr">
        <is>
          <t xml:space="preserve">market-researcher | peer-researcher | as-of: </t>
        </is>
      </c>
    </row>
    <row r="58" ht="17" customHeight="1" s="74">
      <c r="A58" s="172" t="inlineStr">
        <is>
          <t>ROA</t>
        </is>
      </c>
      <c r="B58" s="176" t="n"/>
      <c r="C58" s="176" t="n"/>
      <c r="D58" s="176" t="n"/>
      <c r="E58" s="176" t="n"/>
      <c r="F58" s="171" t="n"/>
      <c r="G58" s="171" t="n"/>
      <c r="H58" s="171" t="n"/>
      <c r="I58" s="171" t="n"/>
      <c r="J58" s="171" t="n"/>
      <c r="K58" s="171" t="n"/>
      <c r="L58" s="171" t="n"/>
      <c r="M58" t="inlineStr">
        <is>
          <t xml:space="preserve">market-researcher | peer-researcher | as-of: </t>
        </is>
      </c>
    </row>
    <row r="59" ht="17" customHeight="1" s="74">
      <c r="A59" s="172" t="inlineStr">
        <is>
          <t>Asset Turnover</t>
        </is>
      </c>
      <c r="B59" s="176" t="n"/>
      <c r="C59" s="176" t="n"/>
      <c r="D59" s="176" t="n"/>
      <c r="E59" s="176" t="n"/>
      <c r="F59" s="171" t="n"/>
      <c r="G59" s="171" t="n"/>
      <c r="H59" s="171" t="n"/>
      <c r="I59" s="171" t="n"/>
      <c r="J59" s="171" t="n"/>
      <c r="K59" s="171" t="n"/>
      <c r="L59" s="171" t="n"/>
      <c r="M59" t="inlineStr">
        <is>
          <t xml:space="preserve">market-researcher | peer-researcher | as-of: </t>
        </is>
      </c>
    </row>
    <row r="60" ht="17" customHeight="1" s="74">
      <c r="A60" s="172" t="inlineStr">
        <is>
          <t>Net Debt / EBITDA</t>
        </is>
      </c>
      <c r="B60" s="176" t="n"/>
      <c r="C60" s="176" t="n"/>
      <c r="D60" s="176" t="n"/>
      <c r="E60" s="176" t="n"/>
      <c r="F60" s="171" t="n"/>
      <c r="G60" s="171" t="n"/>
      <c r="H60" s="171" t="n"/>
      <c r="I60" s="171" t="n"/>
      <c r="J60" s="171" t="n"/>
      <c r="K60" s="171" t="n"/>
      <c r="L60" s="171" t="n"/>
      <c r="M60" t="inlineStr">
        <is>
          <t xml:space="preserve">market-researcher | peer-researcher | as-of: </t>
        </is>
      </c>
    </row>
    <row r="61" ht="17" customHeight="1" s="74">
      <c r="A61" s="172" t="inlineStr">
        <is>
          <t>EV / EBITDA</t>
        </is>
      </c>
      <c r="B61" s="176" t="inlineStr">
        <is>
          <t>MARKET_SOURCED</t>
        </is>
      </c>
      <c r="C61" s="176" t="inlineStr">
        <is>
          <t>MARKET_SOURCED_IFRS_TRANSLATED</t>
        </is>
      </c>
      <c r="D61" s="176" t="inlineStr">
        <is>
          <t>MARKET_SOURCED</t>
        </is>
      </c>
      <c r="E61" s="176" t="inlineStr">
        <is>
          <t>MARKET_SOURCED</t>
        </is>
      </c>
      <c r="F61" s="171" t="n"/>
      <c r="G61" s="171" t="n"/>
      <c r="H61" s="171" t="n"/>
      <c r="I61" s="171" t="n"/>
      <c r="J61" s="171" t="n"/>
      <c r="K61" s="171" t="n"/>
      <c r="L61" s="171" t="n"/>
      <c r="M61" t="inlineStr">
        <is>
          <t xml:space="preserve">market-researcher | peer-researcher | as-of: </t>
        </is>
      </c>
    </row>
    <row r="62" ht="17" customHeight="1" s="74">
      <c r="A62" s="172" t="inlineStr">
        <is>
          <t>P / E</t>
        </is>
      </c>
      <c r="B62" s="176" t="n"/>
      <c r="C62" s="176" t="n"/>
      <c r="D62" s="176" t="n"/>
      <c r="E62" s="176" t="n"/>
      <c r="F62" s="171" t="n"/>
      <c r="G62" s="171" t="n"/>
      <c r="H62" s="171" t="n"/>
      <c r="I62" s="171" t="n"/>
      <c r="J62" s="171" t="n"/>
      <c r="K62" s="171" t="n"/>
      <c r="L62" s="171" t="n"/>
      <c r="M62" t="inlineStr">
        <is>
          <t xml:space="preserve">market-researcher | peer-researcher | as-of: 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2026-06-07T18:39:09Z</dcterms:modified>
  <cp:lastModifiedBy>Francesco Laconi</cp:lastModifiedBy>
  <cp:revision>16</cp:revision>
</cp:coreProperties>
</file>