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PYPL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5" t="inlineStr">
        <is>
          <t>WACC \ TGR</t>
        </is>
      </c>
      <c r="B308" s="447">
        <f>Valuation!B$148</f>
        <v/>
      </c>
      <c r="C308" s="447">
        <f>Valuation!C$148</f>
        <v/>
      </c>
      <c r="D308" s="447">
        <f>Valuation!D$148</f>
        <v/>
      </c>
      <c r="E308" s="447">
        <f>Valuation!E$148</f>
        <v/>
      </c>
      <c r="F308" s="447">
        <f>Valuation!F$148</f>
        <v/>
      </c>
      <c r="G308" s="447">
        <f>Valuation!G$148</f>
        <v/>
      </c>
      <c r="H308" s="447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7">
        <f>Valuation!$A$149</f>
        <v/>
      </c>
      <c r="B309" s="451">
        <f>Valuation!B$149</f>
        <v/>
      </c>
      <c r="C309" s="451">
        <f>Valuation!C$149</f>
        <v/>
      </c>
      <c r="D309" s="451">
        <f>Valuation!D$149</f>
        <v/>
      </c>
      <c r="E309" s="451">
        <f>Valuation!E$149</f>
        <v/>
      </c>
      <c r="F309" s="451">
        <f>Valuation!F$149</f>
        <v/>
      </c>
      <c r="G309" s="451">
        <f>Valuation!G$149</f>
        <v/>
      </c>
      <c r="H309" s="451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7">
        <f>Valuation!$A$150</f>
        <v/>
      </c>
      <c r="B310" s="451">
        <f>Valuation!B$150</f>
        <v/>
      </c>
      <c r="C310" s="451">
        <f>Valuation!C$150</f>
        <v/>
      </c>
      <c r="D310" s="451">
        <f>Valuation!D$150</f>
        <v/>
      </c>
      <c r="E310" s="451">
        <f>Valuation!E$150</f>
        <v/>
      </c>
      <c r="F310" s="451">
        <f>Valuation!F$150</f>
        <v/>
      </c>
      <c r="G310" s="451">
        <f>Valuation!G$150</f>
        <v/>
      </c>
      <c r="H310" s="451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7">
        <f>Valuation!$A$151</f>
        <v/>
      </c>
      <c r="B311" s="451">
        <f>Valuation!B$151</f>
        <v/>
      </c>
      <c r="C311" s="451">
        <f>Valuation!C$151</f>
        <v/>
      </c>
      <c r="D311" s="451">
        <f>Valuation!D$151</f>
        <v/>
      </c>
      <c r="E311" s="451">
        <f>Valuation!E$151</f>
        <v/>
      </c>
      <c r="F311" s="451">
        <f>Valuation!F$151</f>
        <v/>
      </c>
      <c r="G311" s="451">
        <f>Valuation!G$151</f>
        <v/>
      </c>
      <c r="H311" s="451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7">
        <f>Valuation!$A$152</f>
        <v/>
      </c>
      <c r="B312" s="451">
        <f>Valuation!B$152</f>
        <v/>
      </c>
      <c r="C312" s="451">
        <f>Valuation!C$152</f>
        <v/>
      </c>
      <c r="D312" s="451">
        <f>Valuation!D$152</f>
        <v/>
      </c>
      <c r="E312" s="451">
        <f>Valuation!E$152</f>
        <v/>
      </c>
      <c r="F312" s="451">
        <f>Valuation!F$152</f>
        <v/>
      </c>
      <c r="G312" s="451">
        <f>Valuation!G$152</f>
        <v/>
      </c>
      <c r="H312" s="451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7">
        <f>Valuation!$A$153</f>
        <v/>
      </c>
      <c r="B313" s="451">
        <f>Valuation!B$153</f>
        <v/>
      </c>
      <c r="C313" s="451">
        <f>Valuation!C$153</f>
        <v/>
      </c>
      <c r="D313" s="451">
        <f>Valuation!D$153</f>
        <v/>
      </c>
      <c r="E313" s="451">
        <f>Valuation!E$153</f>
        <v/>
      </c>
      <c r="F313" s="451">
        <f>Valuation!F$153</f>
        <v/>
      </c>
      <c r="G313" s="451">
        <f>Valuation!G$153</f>
        <v/>
      </c>
      <c r="H313" s="451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7">
        <f>Valuation!$A$154</f>
        <v/>
      </c>
      <c r="B314" s="451">
        <f>Valuation!B$154</f>
        <v/>
      </c>
      <c r="C314" s="451">
        <f>Valuation!C$154</f>
        <v/>
      </c>
      <c r="D314" s="451">
        <f>Valuation!D$154</f>
        <v/>
      </c>
      <c r="E314" s="451">
        <f>Valuation!E$154</f>
        <v/>
      </c>
      <c r="F314" s="451">
        <f>Valuation!F$154</f>
        <v/>
      </c>
      <c r="G314" s="451">
        <f>Valuation!G$154</f>
        <v/>
      </c>
      <c r="H314" s="451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7">
        <f>Valuation!$A$155</f>
        <v/>
      </c>
      <c r="B315" s="451">
        <f>Valuation!B$155</f>
        <v/>
      </c>
      <c r="C315" s="451">
        <f>Valuation!C$155</f>
        <v/>
      </c>
      <c r="D315" s="451">
        <f>Valuation!D$155</f>
        <v/>
      </c>
      <c r="E315" s="451">
        <f>Valuation!E$155</f>
        <v/>
      </c>
      <c r="F315" s="451">
        <f>Valuation!F$155</f>
        <v/>
      </c>
      <c r="G315" s="451">
        <f>Valuation!G$155</f>
        <v/>
      </c>
      <c r="H315" s="451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7">
        <f>Valuation!$A$156</f>
        <v/>
      </c>
      <c r="B316" s="451">
        <f>Valuation!B$156</f>
        <v/>
      </c>
      <c r="C316" s="451">
        <f>Valuation!C$156</f>
        <v/>
      </c>
      <c r="D316" s="451">
        <f>Valuation!D$156</f>
        <v/>
      </c>
      <c r="E316" s="451">
        <f>Valuation!E$156</f>
        <v/>
      </c>
      <c r="F316" s="451">
        <f>Valuation!F$156</f>
        <v/>
      </c>
      <c r="G316" s="451">
        <f>Valuation!G$156</f>
        <v/>
      </c>
      <c r="H316" s="451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7">
        <f>Valuation!$A$157</f>
        <v/>
      </c>
      <c r="B317" s="451">
        <f>Valuation!B$157</f>
        <v/>
      </c>
      <c r="C317" s="451">
        <f>Valuation!C$157</f>
        <v/>
      </c>
      <c r="D317" s="451">
        <f>Valuation!D$157</f>
        <v/>
      </c>
      <c r="E317" s="451">
        <f>Valuation!E$157</f>
        <v/>
      </c>
      <c r="F317" s="451">
        <f>Valuation!F$157</f>
        <v/>
      </c>
      <c r="G317" s="451">
        <f>Valuation!G$157</f>
        <v/>
      </c>
      <c r="H317" s="451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40" t="inlineStr">
        <is>
          <t>Quarterly Trend</t>
        </is>
      </c>
      <c r="B323" s="441" t="n"/>
      <c r="C323" s="441" t="n"/>
      <c r="D323" s="441" t="n"/>
      <c r="E323" s="441" t="n"/>
      <c r="F323" s="441" t="n"/>
      <c r="G323" s="441" t="n"/>
      <c r="H323" s="441" t="n"/>
      <c r="I323" s="441" t="n"/>
      <c r="J323" s="441" t="n"/>
      <c r="K323" s="441" t="n"/>
      <c r="L323" s="441" t="n"/>
      <c r="M323" s="441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3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4" t="n"/>
      <c r="C4" s="494" t="n"/>
      <c r="D4" s="494" t="n"/>
      <c r="E4" s="494" t="n"/>
      <c r="F4" s="494" t="n"/>
      <c r="G4" s="494" t="n"/>
      <c r="H4" s="494" t="n"/>
      <c r="I4" s="494" t="n"/>
      <c r="J4" s="494" t="n"/>
      <c r="K4" s="494" t="n"/>
      <c r="L4" s="494" t="n"/>
      <c r="M4" s="494" t="n"/>
    </row>
    <row r="5" ht="18" customHeight="1" s="74">
      <c r="A5" s="297" t="inlineStr">
        <is>
          <t>Analysis Date</t>
        </is>
      </c>
      <c r="B5" s="299" t="inlineStr">
        <is>
          <t>2026-08-10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59.07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79.20999999999999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38.46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855.46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50532.0222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5094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55626.0222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7.914914940239044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10.91866913123845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5.74793388429752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0.0973071590366941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0.006680685613230976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4" t="n"/>
      <c r="C23" s="494" t="n"/>
      <c r="D23" s="494" t="n"/>
      <c r="E23" s="494" t="n"/>
      <c r="F23" s="494" t="n"/>
      <c r="G23" s="494" t="n"/>
      <c r="H23" s="494" t="n"/>
      <c r="I23" s="494" t="n"/>
      <c r="J23" s="494" t="n"/>
      <c r="K23" s="494" t="n"/>
      <c r="L23" s="494" t="n"/>
      <c r="M23" s="494" t="n"/>
    </row>
    <row r="24" ht="18" customHeight="1" s="74">
      <c r="A24" s="297" t="inlineStr">
        <is>
          <t>Risk-Free Rate (10Y UST)</t>
        </is>
      </c>
      <c r="B24" s="304" t="n">
        <v>0.0469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1.3</v>
      </c>
      <c r="C26" s="506" t="inlineStr">
        <is>
          <t>Market-input cost of capital: beta here is the market-computed input; the valuation uses an analyst-approved 1.326 (Valuation!B6); the APPROVED WACC is Valuation!B15 (10.56%)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7" t="n">
        <v>0.01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6" t="n">
        <v>0.0415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6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0.0916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4" t="n"/>
      <c r="C39" s="494" t="n"/>
      <c r="D39" s="494" t="n"/>
      <c r="E39" s="494" t="n"/>
      <c r="F39" s="494" t="n"/>
      <c r="G39" s="494" t="n"/>
      <c r="H39" s="494" t="n"/>
      <c r="I39" s="494" t="n"/>
      <c r="J39" s="494" t="n"/>
      <c r="K39" s="494" t="n"/>
      <c r="L39" s="494" t="n"/>
      <c r="M39" s="494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36.2</v>
      </c>
      <c r="C41" s="438" t="n">
        <v>39.47</v>
      </c>
      <c r="D41" s="438" t="n">
        <v>73.62</v>
      </c>
      <c r="E41" s="438" t="n">
        <v>84.09</v>
      </c>
      <c r="F41" s="438" t="n">
        <v>108.17</v>
      </c>
      <c r="G41" s="438" t="n">
        <v>234.2</v>
      </c>
      <c r="H41" s="438" t="n">
        <v>188.58</v>
      </c>
      <c r="I41" s="438" t="n">
        <v>71.22</v>
      </c>
      <c r="J41" s="438" t="n">
        <v>61.41</v>
      </c>
      <c r="K41" s="438" t="n">
        <v>85.34999999999999</v>
      </c>
      <c r="L41" s="438" t="n">
        <v>58.38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4" t="n"/>
      <c r="C44" s="494" t="n"/>
      <c r="D44" s="494" t="n"/>
      <c r="E44" s="494" t="n"/>
      <c r="F44" s="494" t="n"/>
      <c r="G44" s="494" t="n"/>
      <c r="H44" s="494" t="n"/>
      <c r="I44" s="494" t="n"/>
      <c r="J44" s="494" t="n"/>
      <c r="K44" s="494" t="n"/>
      <c r="L44" s="494" t="n"/>
      <c r="M44" s="494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7" t="n">
        <v>6.7</v>
      </c>
      <c r="C46" s="487" t="n">
        <v>23</v>
      </c>
      <c r="D46" s="487" t="n">
        <v>24.3</v>
      </c>
      <c r="E46" s="487" t="n">
        <v>122.9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7" t="n">
        <v>9.1</v>
      </c>
      <c r="C47" s="487" t="n">
        <v>36.4</v>
      </c>
      <c r="D47" s="487" t="n">
        <v>28.3</v>
      </c>
      <c r="E47" s="487" t="n">
        <v>154.3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7" t="n">
        <v>13.6</v>
      </c>
      <c r="C48" s="487" t="n">
        <v>5.1</v>
      </c>
      <c r="D48" s="487" t="n">
        <v>3.6</v>
      </c>
      <c r="E48" s="487" t="n">
        <v>1.1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PYPL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PayPal Holdings,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Transaction &amp; Payment Processing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59.07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50532.1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10842</v>
      </c>
      <c r="D14" s="379" t="n">
        <v>13094</v>
      </c>
      <c r="E14" s="379" t="n">
        <v>15451</v>
      </c>
      <c r="F14" s="379" t="n">
        <v>17772</v>
      </c>
      <c r="G14" s="379" t="n">
        <v>21454</v>
      </c>
      <c r="H14" s="379" t="n">
        <v>25371</v>
      </c>
      <c r="I14" s="379" t="n">
        <v>27518</v>
      </c>
      <c r="J14" s="379" t="n">
        <v>29771</v>
      </c>
      <c r="K14" s="379" t="n">
        <v>31797</v>
      </c>
      <c r="L14" s="379" t="n">
        <v>33172</v>
      </c>
      <c r="M14" s="308" t="inlineStr">
        <is>
          <t>PYPL 10k 2025.pdf | p.59 | Consolidated Statements of Income (Loss) | Net revenues | as-printed: 33,172</t>
        </is>
      </c>
      <c r="N14" s="380" t="n">
        <v>7699</v>
      </c>
      <c r="O14" s="380" t="n">
        <v>7885</v>
      </c>
      <c r="P14" s="380" t="n">
        <v>7847</v>
      </c>
      <c r="Q14" s="380" t="n">
        <v>8366</v>
      </c>
      <c r="R14" s="380" t="n">
        <v>7791</v>
      </c>
      <c r="S14" s="380" t="n">
        <v>8288</v>
      </c>
      <c r="T14" s="380" t="n">
        <v>8417</v>
      </c>
      <c r="U14" s="380" t="n">
        <v>8676</v>
      </c>
      <c r="V14" s="381" t="n">
        <v>8353</v>
      </c>
      <c r="W14" s="381" t="n">
        <v>8682</v>
      </c>
      <c r="X14" s="456" t="n"/>
      <c r="Y14" s="456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6" t="n"/>
      <c r="Y15" s="456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1997</v>
      </c>
      <c r="D17" s="382" t="n">
        <v>2283</v>
      </c>
      <c r="E17" s="382" t="n">
        <v>2764</v>
      </c>
      <c r="F17" s="382" t="n">
        <v>3112</v>
      </c>
      <c r="G17" s="382" t="n">
        <v>3931</v>
      </c>
      <c r="H17" s="382" t="n">
        <v>4559</v>
      </c>
      <c r="I17" s="382" t="n">
        <v>4356</v>
      </c>
      <c r="J17" s="382" t="n">
        <v>3868</v>
      </c>
      <c r="K17" s="382" t="n">
        <v>4148</v>
      </c>
      <c r="L17" s="382" t="n">
        <v>4262</v>
      </c>
      <c r="M17" s="308" t="inlineStr">
        <is>
          <t>PYPL 10k 2025.pdf | p.59 | Consolidated Statements of Income (Loss) | Sales and marketing + General and administrative (sum of two split operating-expense lines) | as-printed: 4,262</t>
        </is>
      </c>
      <c r="N17" s="383" t="n">
        <v>885</v>
      </c>
      <c r="O17" s="383" t="n">
        <v>1016</v>
      </c>
      <c r="P17" s="383" t="n">
        <v>1027</v>
      </c>
      <c r="Q17" s="383" t="n">
        <v>1220</v>
      </c>
      <c r="R17" s="383" t="n">
        <v>991</v>
      </c>
      <c r="S17" s="383" t="n">
        <v>1044</v>
      </c>
      <c r="T17" s="383" t="n">
        <v>1034</v>
      </c>
      <c r="U17" s="383" t="n">
        <v>1193</v>
      </c>
      <c r="V17" s="384" t="n">
        <v>1009</v>
      </c>
      <c r="W17" s="384" t="n">
        <v>1049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834</v>
      </c>
      <c r="D18" s="379" t="n">
        <v>953</v>
      </c>
      <c r="E18" s="379" t="n">
        <v>1071</v>
      </c>
      <c r="F18" s="379" t="n">
        <v>2085</v>
      </c>
      <c r="G18" s="379" t="n">
        <v>2642</v>
      </c>
      <c r="H18" s="379" t="n">
        <v>3038</v>
      </c>
      <c r="I18" s="379" t="n">
        <v>3253</v>
      </c>
      <c r="J18" s="379" t="n">
        <v>2973</v>
      </c>
      <c r="K18" s="379" t="n">
        <v>2979</v>
      </c>
      <c r="L18" s="379" t="n">
        <v>3103</v>
      </c>
      <c r="M18" s="308" t="inlineStr">
        <is>
          <t>PYPL 10k 2025.pdf | p.59 | Consolidated Statements of Income (Loss) | Technology and development | as-printed: 3,103</t>
        </is>
      </c>
      <c r="N18" s="380" t="n">
        <v>742</v>
      </c>
      <c r="O18" s="380" t="n">
        <v>718</v>
      </c>
      <c r="P18" s="380" t="n">
        <v>746</v>
      </c>
      <c r="Q18" s="380" t="n">
        <v>773</v>
      </c>
      <c r="R18" s="380" t="n">
        <v>731</v>
      </c>
      <c r="S18" s="380" t="n">
        <v>767</v>
      </c>
      <c r="T18" s="380" t="n">
        <v>801</v>
      </c>
      <c r="U18" s="380" t="n">
        <v>804</v>
      </c>
      <c r="V18" s="381" t="n">
        <v>793</v>
      </c>
      <c r="W18" s="381" t="n">
        <v>849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9256</v>
      </c>
      <c r="D19" s="71" t="n">
        <v>10967</v>
      </c>
      <c r="E19" s="71" t="n">
        <v>13257</v>
      </c>
      <c r="F19" s="71" t="n">
        <v>15053</v>
      </c>
      <c r="G19" s="71" t="n">
        <v>18165</v>
      </c>
      <c r="H19" s="71" t="n">
        <v>21109</v>
      </c>
      <c r="I19" s="71" t="n">
        <v>23681</v>
      </c>
      <c r="J19" s="71" t="n">
        <v>24743</v>
      </c>
      <c r="K19" s="71" t="n">
        <v>26472</v>
      </c>
      <c r="L19" s="71" t="n">
        <v>27107</v>
      </c>
      <c r="M19" s="308" t="inlineStr">
        <is>
          <t>PYPL 10k 2025.pdf | p.59 | Consolidated Statements of Income (Loss) | Total operating expenses | as-printed: 27,107</t>
        </is>
      </c>
      <c r="N19" s="216" t="n"/>
      <c r="O19" s="216" t="n">
        <v>6560</v>
      </c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7" t="n"/>
      <c r="Y19" s="457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724</v>
      </c>
      <c r="D21" s="382" t="n">
        <v>805</v>
      </c>
      <c r="E21" s="382" t="n">
        <v>776</v>
      </c>
      <c r="F21" s="382" t="n">
        <v>912</v>
      </c>
      <c r="G21" s="382" t="n">
        <v>1189</v>
      </c>
      <c r="H21" s="382" t="n">
        <v>1265</v>
      </c>
      <c r="I21" s="382" t="n">
        <v>1317</v>
      </c>
      <c r="J21" s="382" t="n">
        <v>1072</v>
      </c>
      <c r="K21" s="382" t="n">
        <v>1032</v>
      </c>
      <c r="L21" s="382" t="n">
        <v>963</v>
      </c>
      <c r="M21" s="308" t="inlineStr">
        <is>
          <t>PYPL 10k 2025.pdf | p.62 | Consolidated Statements of Cash Flows | Depreciation and amortization | as-printed: 963</t>
        </is>
      </c>
      <c r="N21" s="383" t="n">
        <v>265</v>
      </c>
      <c r="O21" s="383" t="n">
        <v>263</v>
      </c>
      <c r="P21" s="383" t="n">
        <v>255</v>
      </c>
      <c r="Q21" s="383" t="n">
        <v>249</v>
      </c>
      <c r="R21" s="383" t="n">
        <v>245</v>
      </c>
      <c r="S21" s="383" t="n">
        <v>239</v>
      </c>
      <c r="T21" s="383" t="n">
        <v>245</v>
      </c>
      <c r="U21" s="383" t="n">
        <v>234</v>
      </c>
      <c r="V21" s="384" t="n">
        <v>238</v>
      </c>
      <c r="W21" s="384" t="n">
        <v>246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1586</v>
      </c>
      <c r="D22" s="70" t="n">
        <v>2127</v>
      </c>
      <c r="E22" s="70" t="n">
        <v>2194</v>
      </c>
      <c r="F22" s="70" t="n">
        <v>2719</v>
      </c>
      <c r="G22" s="70" t="n">
        <v>3289</v>
      </c>
      <c r="H22" s="70" t="n">
        <v>4262</v>
      </c>
      <c r="I22" s="70" t="n">
        <v>3837</v>
      </c>
      <c r="J22" s="70" t="n">
        <v>5028</v>
      </c>
      <c r="K22" s="70" t="n">
        <v>5325</v>
      </c>
      <c r="L22" s="70" t="n">
        <v>6065</v>
      </c>
      <c r="M22" s="308" t="inlineStr">
        <is>
          <t>PYPL 10k 2025.pdf | p.59 | Consolidated Statements of Income (Loss) | Operating income | as-printed: 6,065</t>
        </is>
      </c>
      <c r="N22" s="220" t="n">
        <v>1168</v>
      </c>
      <c r="O22" s="220" t="n">
        <v>1325</v>
      </c>
      <c r="P22" s="220" t="n">
        <v>1391</v>
      </c>
      <c r="Q22" s="220" t="n">
        <v>1441</v>
      </c>
      <c r="R22" s="220" t="n">
        <v>1530</v>
      </c>
      <c r="S22" s="220" t="n">
        <v>1504</v>
      </c>
      <c r="T22" s="220" t="n">
        <v>1520</v>
      </c>
      <c r="U22" s="220" t="n">
        <v>1511</v>
      </c>
      <c r="V22" s="258" t="n">
        <v>1488</v>
      </c>
      <c r="W22" s="258" t="n">
        <v>1427</v>
      </c>
      <c r="X22" s="457" t="n"/>
      <c r="Y22" s="457" t="n"/>
    </row>
    <row r="23" ht="15" customHeight="1" s="74">
      <c r="A23" s="17" t="inlineStr">
        <is>
          <t>Interest Expense</t>
        </is>
      </c>
      <c r="B23" s="382" t="n"/>
      <c r="C23" s="382" t="n">
        <v>3</v>
      </c>
      <c r="D23" s="382" t="n">
        <v>7</v>
      </c>
      <c r="E23" s="382" t="n">
        <v>77</v>
      </c>
      <c r="F23" s="382" t="n">
        <v>115</v>
      </c>
      <c r="G23" s="382" t="n">
        <v>209</v>
      </c>
      <c r="H23" s="382" t="n">
        <v>232</v>
      </c>
      <c r="I23" s="382" t="n">
        <v>304</v>
      </c>
      <c r="J23" s="382" t="n">
        <v>347</v>
      </c>
      <c r="K23" s="382" t="n">
        <v>382</v>
      </c>
      <c r="L23" s="382" t="n">
        <v>441</v>
      </c>
      <c r="M23" s="308" t="inlineStr">
        <is>
          <t>PYPL 10k 2025.pdf | p.82 | Note 1 / Other income (expense), net reconciliation table | Interest expense | as-printed: (441)</t>
        </is>
      </c>
      <c r="N23" s="383" t="n">
        <v>86</v>
      </c>
      <c r="O23" s="383" t="n">
        <v>93</v>
      </c>
      <c r="P23" s="383" t="n">
        <v>106</v>
      </c>
      <c r="Q23" s="383" t="n">
        <v>97</v>
      </c>
      <c r="R23" s="383" t="n">
        <v>103</v>
      </c>
      <c r="S23" s="383" t="n">
        <v>114</v>
      </c>
      <c r="T23" s="383" t="n">
        <v>113</v>
      </c>
      <c r="U23" s="383" t="n">
        <v>111</v>
      </c>
      <c r="V23" s="384" t="n">
        <v>111</v>
      </c>
      <c r="W23" s="384" t="n">
        <v>126</v>
      </c>
      <c r="X23" s="456" t="n"/>
      <c r="Y23" s="456" t="n"/>
    </row>
    <row r="24" ht="15" customHeight="1" s="74">
      <c r="A24" s="15" t="inlineStr">
        <is>
          <t>Pre-Tax Income</t>
        </is>
      </c>
      <c r="B24" s="70" t="n"/>
      <c r="C24" s="70" t="n">
        <v>1631</v>
      </c>
      <c r="D24" s="70" t="n">
        <v>2200</v>
      </c>
      <c r="E24" s="70" t="n">
        <v>2376</v>
      </c>
      <c r="F24" s="70" t="n">
        <v>2998</v>
      </c>
      <c r="G24" s="70" t="n">
        <v>5065</v>
      </c>
      <c r="H24" s="70" t="n">
        <v>4099</v>
      </c>
      <c r="I24" s="70" t="n">
        <v>3366</v>
      </c>
      <c r="J24" s="70" t="n">
        <v>5411</v>
      </c>
      <c r="K24" s="70" t="n">
        <v>5329</v>
      </c>
      <c r="L24" s="70" t="n">
        <v>6292</v>
      </c>
      <c r="M24" s="308" t="inlineStr">
        <is>
          <t>PYPL 10k 2025.pdf | p.59 | Consolidated Statements of Income (Loss) | Income before income taxes | as-printed: 6,292</t>
        </is>
      </c>
      <c r="N24" s="220" t="n">
        <v>1209</v>
      </c>
      <c r="O24" s="220" t="n">
        <v>1399</v>
      </c>
      <c r="P24" s="220" t="n">
        <v>1311</v>
      </c>
      <c r="Q24" s="220" t="n">
        <v>1410</v>
      </c>
      <c r="R24" s="220" t="n">
        <v>1603</v>
      </c>
      <c r="S24" s="220" t="n">
        <v>1529</v>
      </c>
      <c r="T24" s="220" t="n">
        <v>1533</v>
      </c>
      <c r="U24" s="220" t="n">
        <v>1627</v>
      </c>
      <c r="V24" s="258" t="n">
        <v>1393</v>
      </c>
      <c r="W24" s="258" t="n">
        <v>1310</v>
      </c>
      <c r="X24" s="457" t="n"/>
      <c r="Y24" s="457" t="n"/>
    </row>
    <row r="25" ht="15" customHeight="1" s="74">
      <c r="A25" s="17" t="inlineStr">
        <is>
          <t>Tax Expense</t>
        </is>
      </c>
      <c r="B25" s="388" t="n"/>
      <c r="C25" s="388" t="n">
        <v>230</v>
      </c>
      <c r="D25" s="388" t="n">
        <v>405</v>
      </c>
      <c r="E25" s="388" t="n">
        <v>319</v>
      </c>
      <c r="F25" s="388" t="n">
        <v>539</v>
      </c>
      <c r="G25" s="388" t="n">
        <v>863</v>
      </c>
      <c r="H25" s="388" t="n">
        <v>-70</v>
      </c>
      <c r="I25" s="388" t="n">
        <v>947</v>
      </c>
      <c r="J25" s="388" t="n">
        <v>1165</v>
      </c>
      <c r="K25" s="388" t="n">
        <v>1182</v>
      </c>
      <c r="L25" s="388" t="n">
        <v>1059</v>
      </c>
      <c r="M25" s="308" t="inlineStr">
        <is>
          <t>PYPL 10k 2025.pdf | p.59 | Consolidated Statements of Income (Loss) | Income tax expense | as-printed: 1,059</t>
        </is>
      </c>
      <c r="N25" s="389" t="n">
        <v>321</v>
      </c>
      <c r="O25" s="389" t="n">
        <v>271</v>
      </c>
      <c r="P25" s="389" t="n">
        <v>301</v>
      </c>
      <c r="Q25" s="389" t="n">
        <v>289</v>
      </c>
      <c r="R25" s="389" t="n">
        <v>316</v>
      </c>
      <c r="S25" s="389" t="n">
        <v>268</v>
      </c>
      <c r="T25" s="389" t="n">
        <v>285</v>
      </c>
      <c r="U25" s="389" t="n">
        <v>190</v>
      </c>
      <c r="V25" s="390" t="n">
        <v>280</v>
      </c>
      <c r="W25" s="390" t="n">
        <v>206</v>
      </c>
      <c r="X25" s="456" t="n"/>
      <c r="Y25" s="456" t="n"/>
    </row>
    <row r="26" ht="15" customHeight="1" s="74">
      <c r="A26" s="15" t="inlineStr">
        <is>
          <t>Net Income</t>
        </is>
      </c>
      <c r="B26" s="379" t="n"/>
      <c r="C26" s="379" t="n">
        <v>1401</v>
      </c>
      <c r="D26" s="379" t="n">
        <v>1795</v>
      </c>
      <c r="E26" s="379" t="n">
        <v>2057</v>
      </c>
      <c r="F26" s="379" t="n">
        <v>2459</v>
      </c>
      <c r="G26" s="379" t="n">
        <v>4202</v>
      </c>
      <c r="H26" s="379" t="n">
        <v>4169</v>
      </c>
      <c r="I26" s="379" t="n">
        <v>2419</v>
      </c>
      <c r="J26" s="379" t="n">
        <v>4246</v>
      </c>
      <c r="K26" s="379" t="n">
        <v>4147</v>
      </c>
      <c r="L26" s="379" t="n">
        <v>5233</v>
      </c>
      <c r="M26" s="308" t="inlineStr">
        <is>
          <t>PYPL 10k 2025.pdf | p.59 | Consolidated Statements of Income (Loss) | Net income (loss) | as-printed: 5,233</t>
        </is>
      </c>
      <c r="N26" s="380" t="n">
        <v>888</v>
      </c>
      <c r="O26" s="380" t="n">
        <v>1128</v>
      </c>
      <c r="P26" s="380" t="n">
        <v>1010</v>
      </c>
      <c r="Q26" s="380" t="n">
        <v>1121</v>
      </c>
      <c r="R26" s="380" t="n">
        <v>1287</v>
      </c>
      <c r="S26" s="380" t="n">
        <v>1261</v>
      </c>
      <c r="T26" s="380" t="n">
        <v>1248</v>
      </c>
      <c r="U26" s="380" t="n">
        <v>1437</v>
      </c>
      <c r="V26" s="381" t="n">
        <v>1113</v>
      </c>
      <c r="W26" s="381" t="n">
        <v>1104</v>
      </c>
      <c r="X26" s="456" t="n"/>
      <c r="Y26" s="456" t="n"/>
    </row>
    <row r="27" ht="15" customHeight="1" s="74">
      <c r="A27" s="17" t="inlineStr">
        <is>
          <t>Diluted EPS</t>
        </is>
      </c>
      <c r="B27" s="391" t="n"/>
      <c r="C27" s="391" t="n">
        <v>1.15</v>
      </c>
      <c r="D27" s="391" t="n">
        <v>1.47</v>
      </c>
      <c r="E27" s="391" t="n">
        <v>1.71</v>
      </c>
      <c r="F27" s="391" t="n">
        <v>2.07</v>
      </c>
      <c r="G27" s="391" t="n">
        <v>3.54</v>
      </c>
      <c r="H27" s="391" t="n">
        <v>3.52</v>
      </c>
      <c r="I27" s="391" t="n">
        <v>2.09</v>
      </c>
      <c r="J27" s="391" t="n">
        <v>3.84</v>
      </c>
      <c r="K27" s="391" t="n">
        <v>3.99</v>
      </c>
      <c r="L27" s="391" t="n">
        <v>5.41</v>
      </c>
      <c r="M27" s="308" t="inlineStr">
        <is>
          <t>PYPL 10k 2025.pdf | p.59 | Consolidated Statements of Income (Loss) | Net income (loss) per share: Diluted | as-printed: 5.41</t>
        </is>
      </c>
      <c r="N27" s="392" t="n">
        <v>0.83</v>
      </c>
      <c r="O27" s="392" t="n">
        <v>1.08</v>
      </c>
      <c r="P27" s="392" t="n">
        <v>0.99</v>
      </c>
      <c r="Q27" s="392" t="n"/>
      <c r="R27" s="392" t="n">
        <v>1.29</v>
      </c>
      <c r="S27" s="392" t="n">
        <v>1.29</v>
      </c>
      <c r="T27" s="392" t="n">
        <v>1.3</v>
      </c>
      <c r="U27" s="392" t="n"/>
      <c r="V27" s="384" t="n">
        <v>1.21</v>
      </c>
      <c r="W27" s="384" t="n">
        <v>1.25</v>
      </c>
      <c r="X27" s="456" t="n"/>
      <c r="Y27" s="456" t="n"/>
    </row>
    <row r="28" ht="15" customHeight="1" s="74">
      <c r="A28" s="15" t="inlineStr">
        <is>
          <t>Diluted Shares Out. (M)</t>
        </is>
      </c>
      <c r="B28" s="393" t="n"/>
      <c r="C28" s="393" t="n">
        <v>1218</v>
      </c>
      <c r="D28" s="393" t="n">
        <v>1221</v>
      </c>
      <c r="E28" s="393" t="n">
        <v>1203</v>
      </c>
      <c r="F28" s="393" t="n">
        <v>1188</v>
      </c>
      <c r="G28" s="393" t="n">
        <v>1187</v>
      </c>
      <c r="H28" s="393" t="n">
        <v>1186</v>
      </c>
      <c r="I28" s="393" t="n">
        <v>1158</v>
      </c>
      <c r="J28" s="393" t="n">
        <v>1107</v>
      </c>
      <c r="K28" s="393" t="n">
        <v>1039</v>
      </c>
      <c r="L28" s="393" t="n">
        <v>968</v>
      </c>
      <c r="M28" s="308" t="n">
        <v>855.46</v>
      </c>
      <c r="N28" s="394" t="n">
        <v>1072</v>
      </c>
      <c r="O28" s="394" t="n">
        <v>1047</v>
      </c>
      <c r="P28" s="394" t="n">
        <v>1024</v>
      </c>
      <c r="Q28" s="394" t="n"/>
      <c r="R28" s="394" t="n">
        <v>999</v>
      </c>
      <c r="S28" s="394" t="n">
        <v>977</v>
      </c>
      <c r="T28" s="394" t="n">
        <v>960</v>
      </c>
      <c r="U28" s="394" t="n"/>
      <c r="V28" s="381" t="n">
        <v>920</v>
      </c>
      <c r="W28" s="381" t="n">
        <v>882</v>
      </c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2883</v>
      </c>
      <c r="E32" s="379" t="n">
        <v>7575</v>
      </c>
      <c r="F32" s="379" t="n">
        <v>7349</v>
      </c>
      <c r="G32" s="379" t="n">
        <v>4794</v>
      </c>
      <c r="H32" s="379" t="n">
        <v>5197</v>
      </c>
      <c r="I32" s="379" t="n">
        <v>7776</v>
      </c>
      <c r="J32" s="379" t="n">
        <v>9081</v>
      </c>
      <c r="K32" s="379" t="n">
        <v>6561</v>
      </c>
      <c r="L32" s="379" t="n">
        <v>8049</v>
      </c>
      <c r="M32" s="308" t="inlineStr">
        <is>
          <t>PYPL 10k 2025.pdf | p.58 | Consolidated Balance Sheets | Cash and cash equivalents | as-printed: 8,049</t>
        </is>
      </c>
      <c r="N32" s="380" t="n">
        <v>9693</v>
      </c>
      <c r="O32" s="380" t="n">
        <v>7701</v>
      </c>
      <c r="P32" s="380" t="n">
        <v>7272</v>
      </c>
      <c r="Q32" s="380" t="n">
        <v>6561</v>
      </c>
      <c r="R32" s="380" t="n">
        <v>7449</v>
      </c>
      <c r="S32" s="380" t="n">
        <v>6688</v>
      </c>
      <c r="T32" s="380" t="n">
        <v>8995</v>
      </c>
      <c r="U32" s="380" t="n">
        <v>8049</v>
      </c>
      <c r="V32" s="381" t="n">
        <v>6977</v>
      </c>
      <c r="W32" s="381" t="n">
        <v>8306</v>
      </c>
      <c r="X32" s="456" t="n"/>
      <c r="Y32" s="456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1000</v>
      </c>
      <c r="E33" s="382" t="n">
        <v>1998</v>
      </c>
      <c r="F33" s="382" t="n">
        <v>0</v>
      </c>
      <c r="G33" s="382" t="n">
        <v>0</v>
      </c>
      <c r="H33" s="382" t="n">
        <v>999</v>
      </c>
      <c r="I33" s="382" t="n">
        <v>418</v>
      </c>
      <c r="J33" s="382" t="n">
        <v>1249</v>
      </c>
      <c r="K33" s="382" t="n">
        <v>1191</v>
      </c>
      <c r="L33" s="382" t="n">
        <v>1596</v>
      </c>
      <c r="M33" s="308" t="inlineStr">
        <is>
          <t>PYPL 10k 2025.pdf | p.103 | Note 12 — Debt (current portion of term debt + commercial paper) | Less: current portion of term debt (1,396) + Commercial Paper Notes (200) | as-printed: 1,596</t>
        </is>
      </c>
      <c r="N33" s="383" t="n"/>
      <c r="O33" s="383" t="n">
        <v>0</v>
      </c>
      <c r="P33" s="383" t="n"/>
      <c r="Q33" s="383" t="n">
        <v>1191</v>
      </c>
      <c r="R33" s="383" t="n">
        <v>1200</v>
      </c>
      <c r="S33" s="383" t="n">
        <v>159</v>
      </c>
      <c r="T33" s="383" t="n">
        <v>155</v>
      </c>
      <c r="U33" s="383" t="n">
        <v>1596</v>
      </c>
      <c r="V33" s="384" t="n">
        <v>2157</v>
      </c>
      <c r="W33" s="384" t="n">
        <v>2505</v>
      </c>
      <c r="X33" s="456" t="n"/>
      <c r="Y33" s="456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0</v>
      </c>
      <c r="E34" s="379" t="n">
        <v>0</v>
      </c>
      <c r="F34" s="379" t="n">
        <v>4965</v>
      </c>
      <c r="G34" s="379" t="n">
        <v>8939</v>
      </c>
      <c r="H34" s="379" t="n">
        <v>8049</v>
      </c>
      <c r="I34" s="379" t="n">
        <v>10417</v>
      </c>
      <c r="J34" s="379" t="n">
        <v>9676</v>
      </c>
      <c r="K34" s="379" t="n">
        <v>9879</v>
      </c>
      <c r="L34" s="379" t="n">
        <v>9987</v>
      </c>
      <c r="M34" s="308" t="inlineStr">
        <is>
          <t>PYPL 10k 2025.pdf | p.58 | Consolidated Balance Sheets | Long-term debt | as-printed: 9,987</t>
        </is>
      </c>
      <c r="N34" s="380" t="n">
        <v>9683</v>
      </c>
      <c r="O34" s="380" t="n">
        <v>9727</v>
      </c>
      <c r="P34" s="380" t="n">
        <v>9976</v>
      </c>
      <c r="Q34" s="380" t="n">
        <v>9879</v>
      </c>
      <c r="R34" s="380" t="n">
        <v>11417</v>
      </c>
      <c r="S34" s="380" t="n">
        <v>11296</v>
      </c>
      <c r="T34" s="380" t="n">
        <v>11276</v>
      </c>
      <c r="U34" s="380" t="n">
        <v>9987</v>
      </c>
      <c r="V34" s="381" t="n">
        <v>9409</v>
      </c>
      <c r="W34" s="381" t="n">
        <v>10895</v>
      </c>
      <c r="X34" s="456" t="n"/>
      <c r="Y34" s="456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32645</v>
      </c>
      <c r="E37" s="382" t="n">
        <v>32963</v>
      </c>
      <c r="F37" s="382" t="n">
        <v>38495</v>
      </c>
      <c r="G37" s="382" t="n">
        <v>50995</v>
      </c>
      <c r="H37" s="382" t="n">
        <v>52574</v>
      </c>
      <c r="I37" s="382" t="n">
        <v>57517</v>
      </c>
      <c r="J37" s="382" t="n">
        <v>62569</v>
      </c>
      <c r="K37" s="382" t="n">
        <v>61092</v>
      </c>
      <c r="L37" s="382" t="n">
        <v>59759</v>
      </c>
      <c r="M37" s="308" t="inlineStr">
        <is>
          <t>PYPL 10k 2025.pdf | p.58 | Consolidated Balance Sheets | Total current assets | as-printed: 59,759</t>
        </is>
      </c>
      <c r="N37" s="383" t="n">
        <v>63706</v>
      </c>
      <c r="O37" s="383" t="n">
        <v>62972</v>
      </c>
      <c r="P37" s="383" t="n">
        <v>62673</v>
      </c>
      <c r="Q37" s="383" t="n">
        <v>61092</v>
      </c>
      <c r="R37" s="383" t="n">
        <v>60611</v>
      </c>
      <c r="S37" s="383" t="n">
        <v>59879</v>
      </c>
      <c r="T37" s="383" t="n">
        <v>60176</v>
      </c>
      <c r="U37" s="383" t="n">
        <v>59759</v>
      </c>
      <c r="V37" s="384" t="n">
        <v>59995</v>
      </c>
      <c r="W37" s="384" t="n">
        <v>62346</v>
      </c>
      <c r="X37" s="456" t="n"/>
      <c r="Y37" s="456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22863</v>
      </c>
      <c r="E38" s="379" t="n">
        <v>25904</v>
      </c>
      <c r="F38" s="379" t="n">
        <v>26919</v>
      </c>
      <c r="G38" s="379" t="n">
        <v>38447</v>
      </c>
      <c r="H38" s="379" t="n">
        <v>43029</v>
      </c>
      <c r="I38" s="379" t="n">
        <v>45101</v>
      </c>
      <c r="J38" s="379" t="n">
        <v>48466</v>
      </c>
      <c r="K38" s="379" t="n">
        <v>48376</v>
      </c>
      <c r="L38" s="379" t="n">
        <v>46443</v>
      </c>
      <c r="M38" s="308" t="inlineStr">
        <is>
          <t>PYPL 10k 2025.pdf | p.58 | Consolidated Balance Sheets | Total current liabilities | as-printed: 46,443</t>
        </is>
      </c>
      <c r="N38" s="380" t="n">
        <v>49846</v>
      </c>
      <c r="O38" s="380" t="n">
        <v>50713</v>
      </c>
      <c r="P38" s="380" t="n">
        <v>50268</v>
      </c>
      <c r="Q38" s="380" t="n">
        <v>48376</v>
      </c>
      <c r="R38" s="380" t="n">
        <v>46622</v>
      </c>
      <c r="S38" s="380" t="n">
        <v>45050</v>
      </c>
      <c r="T38" s="380" t="n">
        <v>44924</v>
      </c>
      <c r="U38" s="380" t="n">
        <v>46443</v>
      </c>
      <c r="V38" s="381" t="n">
        <v>47637</v>
      </c>
      <c r="W38" s="381" t="n">
        <v>48406</v>
      </c>
      <c r="X38" s="456" t="n"/>
      <c r="Y38" s="456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40774</v>
      </c>
      <c r="E39" s="382" t="n">
        <v>43332</v>
      </c>
      <c r="F39" s="382" t="n">
        <v>51333</v>
      </c>
      <c r="G39" s="382" t="n">
        <v>70379</v>
      </c>
      <c r="H39" s="382" t="n">
        <v>75803</v>
      </c>
      <c r="I39" s="382" t="n">
        <v>78717</v>
      </c>
      <c r="J39" s="382" t="n">
        <v>82166</v>
      </c>
      <c r="K39" s="382" t="n">
        <v>81611</v>
      </c>
      <c r="L39" s="382" t="n">
        <v>80173</v>
      </c>
      <c r="M39" s="308" t="inlineStr">
        <is>
          <t>PYPL 10k 2025.pdf | p.58 | Consolidated Balance Sheets | Total assets | as-printed: 80,173</t>
        </is>
      </c>
      <c r="N39" s="383" t="n">
        <v>83347</v>
      </c>
      <c r="O39" s="383" t="n">
        <v>84016</v>
      </c>
      <c r="P39" s="383" t="n">
        <v>83511</v>
      </c>
      <c r="Q39" s="383" t="n">
        <v>81611</v>
      </c>
      <c r="R39" s="383" t="n">
        <v>81274</v>
      </c>
      <c r="S39" s="383" t="n">
        <v>79777</v>
      </c>
      <c r="T39" s="383" t="n">
        <v>79801</v>
      </c>
      <c r="U39" s="383" t="n">
        <v>80173</v>
      </c>
      <c r="V39" s="384" t="n">
        <v>80546</v>
      </c>
      <c r="W39" s="384" t="n">
        <v>82737</v>
      </c>
      <c r="X39" s="456" t="n"/>
      <c r="Y39" s="456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24780</v>
      </c>
      <c r="E40" s="388" t="n">
        <v>27946</v>
      </c>
      <c r="F40" s="388" t="n">
        <v>34404</v>
      </c>
      <c r="G40" s="388" t="n">
        <v>50316</v>
      </c>
      <c r="H40" s="388" t="n">
        <v>54076</v>
      </c>
      <c r="I40" s="388" t="n">
        <v>58443</v>
      </c>
      <c r="J40" s="388" t="n">
        <v>61115</v>
      </c>
      <c r="K40" s="388" t="n">
        <v>61194</v>
      </c>
      <c r="L40" s="388" t="n">
        <v>59917</v>
      </c>
      <c r="M40" s="308" t="inlineStr">
        <is>
          <t>PYPL 10k 2025.pdf | p.58 | Consolidated Balance Sheets | Total liabilities | as-printed: 59,917</t>
        </is>
      </c>
      <c r="N40" s="389" t="n">
        <v>62645</v>
      </c>
      <c r="O40" s="389" t="n">
        <v>63394</v>
      </c>
      <c r="P40" s="389" t="n">
        <v>63337</v>
      </c>
      <c r="Q40" s="389" t="n">
        <v>61194</v>
      </c>
      <c r="R40" s="389" t="n">
        <v>61020</v>
      </c>
      <c r="S40" s="389" t="n">
        <v>59576</v>
      </c>
      <c r="T40" s="389" t="n">
        <v>59603</v>
      </c>
      <c r="U40" s="389" t="n">
        <v>59917</v>
      </c>
      <c r="V40" s="390" t="n">
        <v>60522</v>
      </c>
      <c r="W40" s="390" t="n">
        <v>62917</v>
      </c>
      <c r="X40" s="456" t="n"/>
      <c r="Y40" s="456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15994</v>
      </c>
      <c r="E41" s="382" t="n">
        <v>15386</v>
      </c>
      <c r="F41" s="382" t="n">
        <v>16885</v>
      </c>
      <c r="G41" s="382" t="n">
        <v>20019</v>
      </c>
      <c r="H41" s="382" t="n">
        <v>21727</v>
      </c>
      <c r="I41" s="382" t="n">
        <v>20274</v>
      </c>
      <c r="J41" s="382" t="n">
        <v>21051</v>
      </c>
      <c r="K41" s="382" t="n">
        <v>20417</v>
      </c>
      <c r="L41" s="382" t="n">
        <v>20256</v>
      </c>
      <c r="M41" s="308" t="inlineStr">
        <is>
          <t>PYPL 10k 2025.pdf | p.58 | Consolidated Balance Sheets | Total equity | as-printed: 20,256</t>
        </is>
      </c>
      <c r="N41" s="383" t="n">
        <v>20702</v>
      </c>
      <c r="O41" s="383" t="n">
        <v>20622</v>
      </c>
      <c r="P41" s="383" t="n">
        <v>20174</v>
      </c>
      <c r="Q41" s="383" t="n">
        <v>20417</v>
      </c>
      <c r="R41" s="383" t="n">
        <v>20254</v>
      </c>
      <c r="S41" s="383" t="n">
        <v>20201</v>
      </c>
      <c r="T41" s="383" t="n">
        <v>20198</v>
      </c>
      <c r="U41" s="383" t="n">
        <v>20256</v>
      </c>
      <c r="V41" s="384" t="n">
        <v>20024</v>
      </c>
      <c r="W41" s="384" t="n">
        <v>19820</v>
      </c>
      <c r="X41" s="456" t="n"/>
      <c r="Y41" s="456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>
        <v>0</v>
      </c>
      <c r="F42" s="379" t="n">
        <v>44</v>
      </c>
      <c r="G42" s="379" t="n">
        <v>44</v>
      </c>
      <c r="H42" s="379" t="n"/>
      <c r="I42" s="379" t="n"/>
      <c r="J42" s="379" t="n"/>
      <c r="K42" s="379" t="n"/>
      <c r="L42" s="379" t="n"/>
      <c r="M42" s="308" t="inlineStr">
        <is>
          <t>PYPL annual report 2020 alt.pdf | p.145 | Consolidated Balance Sheets | Noncontrolling interest | as-printed: 44</t>
        </is>
      </c>
      <c r="N42" s="380" t="n"/>
      <c r="O42" s="380" t="n">
        <v>0</v>
      </c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4339</v>
      </c>
      <c r="E43" s="382" t="n">
        <v>6284</v>
      </c>
      <c r="F43" s="382" t="n">
        <v>6212</v>
      </c>
      <c r="G43" s="382" t="n">
        <v>9135</v>
      </c>
      <c r="H43" s="382" t="n">
        <v>11454</v>
      </c>
      <c r="I43" s="382" t="n">
        <v>11209</v>
      </c>
      <c r="J43" s="382" t="n">
        <v>11026</v>
      </c>
      <c r="K43" s="382" t="n">
        <v>10837</v>
      </c>
      <c r="L43" s="382" t="n">
        <v>10864</v>
      </c>
      <c r="M43" s="308" t="inlineStr">
        <is>
          <t>PYPL 10k 2025.pdf | p.58 | Consolidated Balance Sheets | Goodwill | as-printed: 10,864</t>
        </is>
      </c>
      <c r="N43" s="383" t="n">
        <v>10916</v>
      </c>
      <c r="O43" s="383" t="n">
        <v>10816</v>
      </c>
      <c r="P43" s="383" t="n">
        <v>10996</v>
      </c>
      <c r="Q43" s="383" t="n">
        <v>10837</v>
      </c>
      <c r="R43" s="383" t="n">
        <v>10910</v>
      </c>
      <c r="S43" s="383" t="n">
        <v>10976</v>
      </c>
      <c r="T43" s="383" t="n">
        <v>10941</v>
      </c>
      <c r="U43" s="383" t="n">
        <v>10864</v>
      </c>
      <c r="V43" s="384" t="n">
        <v>10946</v>
      </c>
      <c r="W43" s="384" t="n">
        <v>10929</v>
      </c>
      <c r="X43" s="456" t="n"/>
      <c r="Y43" s="456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1528</v>
      </c>
      <c r="E44" s="379" t="n">
        <v>1724</v>
      </c>
      <c r="F44" s="379" t="n">
        <v>1693</v>
      </c>
      <c r="G44" s="379" t="n">
        <v>1807</v>
      </c>
      <c r="H44" s="379" t="n">
        <v>1909</v>
      </c>
      <c r="I44" s="379" t="n">
        <v>1730</v>
      </c>
      <c r="J44" s="379" t="n">
        <v>1488</v>
      </c>
      <c r="K44" s="379" t="n">
        <v>1508</v>
      </c>
      <c r="L44" s="379" t="n">
        <v>1700</v>
      </c>
      <c r="M44" s="308" t="inlineStr">
        <is>
          <t>PYPL 10k 2025.pdf | p.58 | Consolidated Balance Sheets | Property and equipment, net | as-printed: 1,700</t>
        </is>
      </c>
      <c r="N44" s="380" t="n">
        <v>1426</v>
      </c>
      <c r="O44" s="380" t="n">
        <v>1459</v>
      </c>
      <c r="P44" s="380" t="n">
        <v>1496</v>
      </c>
      <c r="Q44" s="380" t="n">
        <v>1508</v>
      </c>
      <c r="R44" s="380" t="n">
        <v>1537</v>
      </c>
      <c r="S44" s="380" t="n">
        <v>1625</v>
      </c>
      <c r="T44" s="380" t="n">
        <v>1656</v>
      </c>
      <c r="U44" s="380" t="n">
        <v>1700</v>
      </c>
      <c r="V44" s="381" t="n">
        <v>1708</v>
      </c>
      <c r="W44" s="381" t="n">
        <v>1731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283</v>
      </c>
      <c r="E45" s="382" t="n">
        <v>313</v>
      </c>
      <c r="F45" s="382" t="n">
        <v>435</v>
      </c>
      <c r="G45" s="382" t="n">
        <v>577</v>
      </c>
      <c r="H45" s="382" t="n">
        <v>800</v>
      </c>
      <c r="I45" s="382" t="n">
        <v>963</v>
      </c>
      <c r="J45" s="382" t="n">
        <v>1069</v>
      </c>
      <c r="K45" s="382" t="n">
        <v>984</v>
      </c>
      <c r="L45" s="382" t="n">
        <v>840</v>
      </c>
      <c r="M45" s="308" t="inlineStr">
        <is>
          <t>PYPL 10k 2025.pdf | p.58 | Consolidated Balance Sheets | Accounts receivable, net | as-printed: 840</t>
        </is>
      </c>
      <c r="N45" s="383" t="n">
        <v>1108</v>
      </c>
      <c r="O45" s="383" t="n">
        <v>987</v>
      </c>
      <c r="P45" s="383" t="n">
        <v>1038</v>
      </c>
      <c r="Q45" s="383" t="n">
        <v>984</v>
      </c>
      <c r="R45" s="383" t="n">
        <v>1082</v>
      </c>
      <c r="S45" s="383" t="n">
        <v>1099</v>
      </c>
      <c r="T45" s="383" t="n">
        <v>973</v>
      </c>
      <c r="U45" s="383" t="n">
        <v>840</v>
      </c>
      <c r="V45" s="384" t="n">
        <v>843</v>
      </c>
      <c r="W45" s="384" t="n">
        <v>763</v>
      </c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257</v>
      </c>
      <c r="E46" s="379" t="n">
        <v>281</v>
      </c>
      <c r="F46" s="379" t="n">
        <v>232</v>
      </c>
      <c r="G46" s="379" t="n">
        <v>252</v>
      </c>
      <c r="H46" s="379" t="n">
        <v>197</v>
      </c>
      <c r="I46" s="379" t="n">
        <v>126</v>
      </c>
      <c r="J46" s="379" t="n">
        <v>139</v>
      </c>
      <c r="K46" s="379" t="n">
        <v>227</v>
      </c>
      <c r="L46" s="379" t="n">
        <v>240</v>
      </c>
      <c r="M46" s="308" t="inlineStr">
        <is>
          <t>PYPL 10k 2025.pdf | p.58 | Consolidated Balance Sheets | Accounts payable | as-printed: 240</t>
        </is>
      </c>
      <c r="N46" s="380" t="n">
        <v>108</v>
      </c>
      <c r="O46" s="380" t="n">
        <v>133</v>
      </c>
      <c r="P46" s="380" t="n">
        <v>165</v>
      </c>
      <c r="Q46" s="380" t="n">
        <v>227</v>
      </c>
      <c r="R46" s="380" t="n">
        <v>175</v>
      </c>
      <c r="S46" s="380" t="n">
        <v>221</v>
      </c>
      <c r="T46" s="380" t="n">
        <v>208</v>
      </c>
      <c r="U46" s="380" t="n">
        <v>240</v>
      </c>
      <c r="V46" s="381" t="n">
        <v>162</v>
      </c>
      <c r="W46" s="381" t="n">
        <v>208</v>
      </c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6" t="n"/>
      <c r="Y47" s="456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3823</v>
      </c>
      <c r="E48" s="432" t="n">
        <v>5880</v>
      </c>
      <c r="F48" s="432" t="n">
        <v>8342</v>
      </c>
      <c r="G48" s="432" t="n">
        <v>12366</v>
      </c>
      <c r="H48" s="432" t="n">
        <v>16535</v>
      </c>
      <c r="I48" s="432" t="n">
        <v>18954</v>
      </c>
      <c r="J48" s="432" t="n">
        <v>23200</v>
      </c>
      <c r="K48" s="432" t="n">
        <v>27347</v>
      </c>
      <c r="L48" s="432" t="n">
        <v>32470</v>
      </c>
      <c r="M48" s="308" t="inlineStr">
        <is>
          <t>PYPL 10k 2025.pdf | p.58 | Consolidated Balance Sheets | Retained earnings | as-printed: 32,470</t>
        </is>
      </c>
      <c r="N48" s="433" t="n">
        <v>24088</v>
      </c>
      <c r="O48" s="433" t="n">
        <v>25216</v>
      </c>
      <c r="P48" s="433" t="n">
        <v>26226</v>
      </c>
      <c r="Q48" s="433" t="n">
        <v>27347</v>
      </c>
      <c r="R48" s="433" t="n">
        <v>28654</v>
      </c>
      <c r="S48" s="433" t="n">
        <v>29915</v>
      </c>
      <c r="T48" s="433" t="n">
        <v>31163</v>
      </c>
      <c r="U48" s="433" t="n">
        <v>32470</v>
      </c>
      <c r="V48" s="433" t="n">
        <v>33453</v>
      </c>
      <c r="W48" s="433" t="n">
        <v>34432</v>
      </c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3158</v>
      </c>
      <c r="D51" s="382" t="n">
        <v>2531</v>
      </c>
      <c r="E51" s="382" t="n">
        <v>5483</v>
      </c>
      <c r="F51" s="382" t="n">
        <v>4561</v>
      </c>
      <c r="G51" s="382" t="n">
        <v>5854</v>
      </c>
      <c r="H51" s="382" t="n">
        <v>6340</v>
      </c>
      <c r="I51" s="382" t="n">
        <v>5813</v>
      </c>
      <c r="J51" s="382" t="n">
        <v>4843</v>
      </c>
      <c r="K51" s="382" t="n">
        <v>7450</v>
      </c>
      <c r="L51" s="382" t="n">
        <v>6416</v>
      </c>
      <c r="M51" s="308" t="inlineStr">
        <is>
          <t>PYPL 10k 2025.pdf | p.62 | Consolidated Statements of Cash Flows | Net cash provided by operating activities | as-printed: 6,416</t>
        </is>
      </c>
      <c r="N51" s="383" t="n">
        <v>1917</v>
      </c>
      <c r="O51" s="383" t="n">
        <v>1525</v>
      </c>
      <c r="P51" s="383" t="n">
        <v>1614</v>
      </c>
      <c r="Q51" s="383" t="n">
        <v>2394</v>
      </c>
      <c r="R51" s="383" t="n">
        <v>1160</v>
      </c>
      <c r="S51" s="383" t="n">
        <v>898</v>
      </c>
      <c r="T51" s="383" t="n">
        <v>1974</v>
      </c>
      <c r="U51" s="383" t="n">
        <v>2384</v>
      </c>
      <c r="V51" s="384" t="n">
        <v>1134</v>
      </c>
      <c r="W51" s="384" t="n">
        <v>1983</v>
      </c>
      <c r="X51" s="456" t="n"/>
      <c r="Y51" s="456" t="n"/>
    </row>
    <row r="52" ht="15" customHeight="1" s="74">
      <c r="A52" s="15" t="inlineStr">
        <is>
          <t>Capital Expenditures</t>
        </is>
      </c>
      <c r="B52" s="379" t="n"/>
      <c r="C52" s="379" t="n">
        <v>669</v>
      </c>
      <c r="D52" s="379" t="n">
        <v>667</v>
      </c>
      <c r="E52" s="379" t="n">
        <v>823</v>
      </c>
      <c r="F52" s="379" t="n">
        <v>704</v>
      </c>
      <c r="G52" s="379" t="n">
        <v>866</v>
      </c>
      <c r="H52" s="379" t="n">
        <v>908</v>
      </c>
      <c r="I52" s="379" t="n">
        <v>706</v>
      </c>
      <c r="J52" s="379" t="n">
        <v>623</v>
      </c>
      <c r="K52" s="379" t="n">
        <v>683</v>
      </c>
      <c r="L52" s="379" t="n">
        <v>852</v>
      </c>
      <c r="M52" s="308" t="inlineStr">
        <is>
          <t>PYPL 10k 2025.pdf | p.62 | Consolidated Statements of Cash Flows | Purchases of property and equipment | as-printed: (852)</t>
        </is>
      </c>
      <c r="N52" s="380" t="n">
        <v>154</v>
      </c>
      <c r="O52" s="380" t="n">
        <v>157</v>
      </c>
      <c r="P52" s="380" t="n">
        <v>169</v>
      </c>
      <c r="Q52" s="380" t="n">
        <v>203</v>
      </c>
      <c r="R52" s="380" t="n">
        <v>196</v>
      </c>
      <c r="S52" s="380" t="n">
        <v>206</v>
      </c>
      <c r="T52" s="380" t="n">
        <v>256</v>
      </c>
      <c r="U52" s="380" t="n">
        <v>194</v>
      </c>
      <c r="V52" s="381" t="n">
        <v>231</v>
      </c>
      <c r="W52" s="381" t="n">
        <v>208</v>
      </c>
      <c r="X52" s="456" t="n"/>
      <c r="Y52" s="456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438</v>
      </c>
      <c r="D54" s="379" t="n">
        <v>733</v>
      </c>
      <c r="E54" s="379" t="n">
        <v>853</v>
      </c>
      <c r="F54" s="379" t="n">
        <v>1021</v>
      </c>
      <c r="G54" s="379" t="n">
        <v>1376</v>
      </c>
      <c r="H54" s="379" t="n">
        <v>1376</v>
      </c>
      <c r="I54" s="379" t="n">
        <v>1261</v>
      </c>
      <c r="J54" s="379" t="n">
        <v>1475</v>
      </c>
      <c r="K54" s="379" t="n">
        <v>1230</v>
      </c>
      <c r="L54" s="379" t="n">
        <v>1002</v>
      </c>
      <c r="M54" s="308" t="inlineStr">
        <is>
          <t>PYPL 10k 2025.pdf | p.62 | Consolidated Statements of Cash Flows | Stock-based compensation | as-printed: 1,002</t>
        </is>
      </c>
      <c r="N54" s="380" t="n">
        <v>365</v>
      </c>
      <c r="O54" s="380" t="n">
        <v>298</v>
      </c>
      <c r="P54" s="380" t="n">
        <v>284</v>
      </c>
      <c r="Q54" s="380" t="n">
        <v>283</v>
      </c>
      <c r="R54" s="380" t="n">
        <v>249</v>
      </c>
      <c r="S54" s="380" t="n">
        <v>286</v>
      </c>
      <c r="T54" s="380" t="n">
        <v>257</v>
      </c>
      <c r="U54" s="380" t="n">
        <v>210</v>
      </c>
      <c r="V54" s="381" t="n">
        <v>259</v>
      </c>
      <c r="W54" s="381" t="n">
        <v>275</v>
      </c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>
        <v>130</v>
      </c>
      <c r="M55" s="308" t="inlineStr">
        <is>
          <t>PYPL 10k 2025.pdf | p.62 | Consolidated Statements of Cash Flows | Payments of dividends to stockholders | as-printed: (130)</t>
        </is>
      </c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>
        <v>130</v>
      </c>
      <c r="V55" s="384" t="n">
        <v>130</v>
      </c>
      <c r="W55" s="384" t="n">
        <v>122</v>
      </c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>
        <v>995</v>
      </c>
      <c r="D56" s="379" t="n">
        <v>1006</v>
      </c>
      <c r="E56" s="379" t="n">
        <v>3520</v>
      </c>
      <c r="F56" s="379" t="n">
        <v>1411</v>
      </c>
      <c r="G56" s="379" t="n">
        <v>1635</v>
      </c>
      <c r="H56" s="379" t="n">
        <v>3373</v>
      </c>
      <c r="I56" s="379" t="n">
        <v>4199</v>
      </c>
      <c r="J56" s="379" t="n">
        <v>5002</v>
      </c>
      <c r="K56" s="379" t="n">
        <v>6047</v>
      </c>
      <c r="L56" s="379" t="n">
        <v>6052</v>
      </c>
      <c r="M56" s="308" t="inlineStr">
        <is>
          <t>PYPL 10k 2025.pdf | p.62 | Consolidated Statements of Cash Flows | Purchases of treasury stock | as-printed: (6,052)</t>
        </is>
      </c>
      <c r="N56" s="380" t="n">
        <v>1501</v>
      </c>
      <c r="O56" s="380" t="n">
        <v>1501</v>
      </c>
      <c r="P56" s="380" t="n">
        <v>1776</v>
      </c>
      <c r="Q56" s="380" t="n">
        <v>1269</v>
      </c>
      <c r="R56" s="380" t="n">
        <v>1500</v>
      </c>
      <c r="S56" s="380" t="n">
        <v>1551</v>
      </c>
      <c r="T56" s="380" t="n">
        <v>1500</v>
      </c>
      <c r="U56" s="380" t="n">
        <v>1501</v>
      </c>
      <c r="V56" s="381" t="n">
        <v>1500</v>
      </c>
      <c r="W56" s="381" t="n">
        <v>1552</v>
      </c>
      <c r="X56" s="456" t="n"/>
      <c r="Y56" s="456" t="n"/>
    </row>
    <row r="57">
      <c r="A57" s="2" t="inlineStr">
        <is>
          <t>Historical Share Price (Period-End)</t>
        </is>
      </c>
      <c r="B57" s="2" t="n">
        <v>36.2</v>
      </c>
      <c r="C57" s="2" t="n">
        <v>39.47</v>
      </c>
      <c r="D57" s="2" t="n">
        <v>73.62</v>
      </c>
      <c r="E57" s="2" t="n">
        <v>84.09</v>
      </c>
      <c r="F57" s="2" t="n">
        <v>108.17</v>
      </c>
      <c r="G57" s="2" t="n">
        <v>234.2</v>
      </c>
      <c r="H57" s="2" t="n">
        <v>188.58</v>
      </c>
      <c r="I57" s="2" t="n">
        <v>71.22</v>
      </c>
      <c r="J57" s="2" t="n">
        <v>61.41</v>
      </c>
      <c r="K57" s="2" t="n">
        <v>85.34999999999999</v>
      </c>
      <c r="L57" s="2" t="n">
        <v>58.38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 (“U.S.”)</t>
        </is>
      </c>
      <c r="B61" s="425" t="n"/>
      <c r="C61" s="425" t="n">
        <v>5760</v>
      </c>
      <c r="D61" s="425" t="n">
        <v>7084</v>
      </c>
      <c r="E61" s="425" t="n">
        <v>8324</v>
      </c>
      <c r="F61" s="425" t="n">
        <v>9417</v>
      </c>
      <c r="G61" s="425" t="n">
        <v>11013</v>
      </c>
      <c r="H61" s="425" t="n"/>
      <c r="I61" s="425" t="n"/>
      <c r="J61" s="425" t="n"/>
      <c r="K61" s="425" t="n"/>
      <c r="L61" s="425" t="n"/>
      <c r="M61" s="261" t="n"/>
      <c r="N61" s="395" t="n">
        <v>4467</v>
      </c>
      <c r="O61" s="395" t="n"/>
      <c r="P61" s="395" t="n"/>
      <c r="Q61" s="395" t="n"/>
      <c r="R61" s="395" t="n"/>
      <c r="S61" s="395" t="n">
        <v>4709</v>
      </c>
      <c r="T61" s="395" t="n"/>
      <c r="U61" s="395" t="n"/>
      <c r="V61" s="395" t="n">
        <v>4882</v>
      </c>
      <c r="W61" s="395" t="n">
        <v>5048</v>
      </c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 (“U.S.”)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(MD&amp;A-disclosed, not on the financial statements)</t>
        </is>
      </c>
    </row>
    <row r="95">
      <c r="A95" s="308" t="inlineStr">
        <is>
          <t>Total Payment Volume ($M)</t>
        </is>
      </c>
      <c r="C95" s="308" t="n">
        <v>359928</v>
      </c>
      <c r="D95" s="308" t="n">
        <v>456179</v>
      </c>
      <c r="E95" s="308" t="n">
        <v>578419</v>
      </c>
      <c r="F95" s="308" t="n">
        <v>711925</v>
      </c>
      <c r="G95" s="308" t="n">
        <v>936062</v>
      </c>
      <c r="H95" s="308" t="n">
        <v>1245879</v>
      </c>
      <c r="I95" s="308" t="n">
        <v>1357122</v>
      </c>
      <c r="J95" s="308" t="n">
        <v>1528579</v>
      </c>
      <c r="K95" s="308" t="n">
        <v>1681150</v>
      </c>
      <c r="L95" s="308" t="n">
        <v>1793979</v>
      </c>
      <c r="M95" s="308" t="inlineStr">
        <is>
          <t>FY2025: PYPL 10k 2025.pdf p.36 — TPV (bar-graph label, year 2025)</t>
        </is>
      </c>
    </row>
    <row r="96">
      <c r="A96" s="308" t="inlineStr">
        <is>
          <t>Take Rate (Net revenues / TPV)</t>
        </is>
      </c>
      <c r="B96" s="308">
        <f>IFERROR(IF(OR(NOT(ISNUMBER(Data!B14)),NOT(ISNUMBER(Data!B95))),"-",Data!B14/Data!B95),"-")</f>
        <v/>
      </c>
      <c r="C96" s="308">
        <f>IFERROR(IF(OR(NOT(ISNUMBER(Data!C14)),NOT(ISNUMBER(Data!C95))),"-",Data!C14/Data!C95),"-")</f>
        <v/>
      </c>
      <c r="D96" s="308">
        <f>IFERROR(IF(OR(NOT(ISNUMBER(Data!D14)),NOT(ISNUMBER(Data!D95))),"-",Data!D14/Data!D95),"-")</f>
        <v/>
      </c>
      <c r="E96" s="308">
        <f>IFERROR(IF(OR(NOT(ISNUMBER(Data!E14)),NOT(ISNUMBER(Data!E95))),"-",Data!E14/Data!E95),"-")</f>
        <v/>
      </c>
      <c r="F96" s="308">
        <f>IFERROR(IF(OR(NOT(ISNUMBER(Data!F14)),NOT(ISNUMBER(Data!F95))),"-",Data!F14/Data!F95),"-")</f>
        <v/>
      </c>
      <c r="G96" s="308">
        <f>IFERROR(IF(OR(NOT(ISNUMBER(Data!G14)),NOT(ISNUMBER(Data!G95))),"-",Data!G14/Data!G95),"-")</f>
        <v/>
      </c>
      <c r="H96" s="308">
        <f>IFERROR(IF(OR(NOT(ISNUMBER(Data!H14)),NOT(ISNUMBER(Data!H95))),"-",Data!H14/Data!H95),"-")</f>
        <v/>
      </c>
      <c r="I96" s="308">
        <f>IFERROR(IF(OR(NOT(ISNUMBER(Data!I14)),NOT(ISNUMBER(Data!I95))),"-",Data!I14/Data!I95),"-")</f>
        <v/>
      </c>
      <c r="J96" s="308">
        <f>IFERROR(IF(OR(NOT(ISNUMBER(Data!J14)),NOT(ISNUMBER(Data!J95))),"-",Data!J14/Data!J95),"-")</f>
        <v/>
      </c>
      <c r="K96" s="308">
        <f>IFERROR(IF(OR(NOT(ISNUMBER(Data!K14)),NOT(ISNUMBER(Data!K95))),"-",Data!K14/Data!K95),"-")</f>
        <v/>
      </c>
      <c r="L96" s="308">
        <f>IFERROR(IF(OR(NOT(ISNUMBER(Data!L14)),NOT(ISNUMBER(Data!L95))),"-",Data!L14/Data!L95),"-")</f>
        <v/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0.0469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1.325593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0.0415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0.0916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0.041</v>
      </c>
      <c r="D20" s="401" t="n">
        <v>0.038</v>
      </c>
      <c r="E20" s="401" t="n">
        <v>0.036</v>
      </c>
      <c r="F20" s="401" t="n">
        <v>0.034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0.198</v>
      </c>
      <c r="C21" s="402" t="n">
        <v>0.198</v>
      </c>
      <c r="D21" s="402" t="n">
        <v>0.197</v>
      </c>
      <c r="E21" s="402" t="n">
        <v>0.195</v>
      </c>
      <c r="F21" s="402" t="n">
        <v>0.193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0.029</v>
      </c>
      <c r="C22" s="401" t="n">
        <v>0.029</v>
      </c>
      <c r="D22" s="401" t="n">
        <v>0.029</v>
      </c>
      <c r="E22" s="401" t="n">
        <v>0.03</v>
      </c>
      <c r="F22" s="401" t="n">
        <v>0.03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0.026</v>
      </c>
      <c r="C23" s="402" t="n">
        <v>0.026</v>
      </c>
      <c r="D23" s="402" t="n">
        <v>0.026</v>
      </c>
      <c r="E23" s="402" t="n">
        <v>0.026</v>
      </c>
      <c r="F23" s="402" t="n">
        <v>0.026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0.2</v>
      </c>
      <c r="D25" s="402" t="n">
        <v>0.21</v>
      </c>
      <c r="E25" s="402" t="n">
        <v>0.22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5094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IFERROR(B20-0.009,"-")</f>
        <v/>
      </c>
      <c r="C67" s="402">
        <f>IFERROR(C20-0.024,"-")</f>
        <v/>
      </c>
      <c r="D67" s="402">
        <f>IFERROR(D20-0.027,"-")</f>
        <v/>
      </c>
      <c r="E67" s="402">
        <f>IFERROR(E20-0.026,"-")</f>
        <v/>
      </c>
      <c r="F67" s="402">
        <f>IFERROR(F20-0.026,"-")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IFERROR(B21-0.005,"-")</f>
        <v/>
      </c>
      <c r="C68" s="401">
        <f>IFERROR(C21-0.009,"-")</f>
        <v/>
      </c>
      <c r="D68" s="401">
        <f>IFERROR(D21-0.013,"-")</f>
        <v/>
      </c>
      <c r="E68" s="401">
        <f>IFERROR(E21-0.016,"-")</f>
        <v/>
      </c>
      <c r="F68" s="401">
        <f>IFERROR(F21-0.019,"-")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IFERROR(B26-0.01,"-")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IFERROR(B20+0.006,"-")</f>
        <v/>
      </c>
      <c r="C93" s="402">
        <f>IFERROR(C20+0.022,"-")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IFERROR(B21+0.004,"-")</f>
        <v/>
      </c>
      <c r="C94" s="401">
        <f>IFERROR(C21+0.011,"-")</f>
        <v/>
      </c>
      <c r="D94" s="401">
        <f>IFERROR(D21+0.016,"-")</f>
        <v/>
      </c>
      <c r="E94" s="401">
        <f>IFERROR(E21+0.02,"-")</f>
        <v/>
      </c>
      <c r="F94" s="401">
        <f>IFERROR(F21+0.023,"-")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 t="n"/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11.1</v>
      </c>
      <c r="C118" s="416" t="n">
        <v>11</v>
      </c>
      <c r="D118" s="335" t="n">
        <v>11.7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7.9</v>
      </c>
      <c r="C119" s="404" t="n">
        <v>8</v>
      </c>
      <c r="D119" s="334" t="n">
        <v>8.300000000000001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9.199999999999999</v>
      </c>
      <c r="C120" s="416" t="n">
        <v>9.300000000000001</v>
      </c>
      <c r="D120" s="335" t="n">
        <v>9.6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9.1</v>
      </c>
      <c r="C121" s="404" t="n">
        <v>10.5</v>
      </c>
      <c r="D121" s="334" t="n">
        <v>9.6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0.1101</v>
      </c>
      <c r="C122" s="401" t="n">
        <v>0.095</v>
      </c>
      <c r="D122" s="335" t="n">
        <v>0.1046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49.84</v>
      </c>
      <c r="C136" s="350" t="n">
        <v>58.63</v>
      </c>
      <c r="D136" s="350" t="n">
        <v>67.42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59.07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1.5% | 2.0% | 2.5% | 3.0% | 3.5% |
|---|---|---|---|---|---|
| 9.6% | 65.3 | 68.8 | 72.8 | 77.3 | 82.7 |
| 10.1% | 61.2 | 64.2 | 67.6 | 71.5 | 76.0 |
| **10.6%** | 57.5 | 60.1 | **63.1** | 66.4 | 70.2 |
| 11.1% | 54.2 | 56.5 | 59.0 | 62.0 | 65.2 |
| 11.6% | 51.2 | 53.2 | 55.5 | 58.0 | 60.9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IFERROR(IF(AND(ISNUMBER(B20),ISNUMBER(B21),ISNUMBER(B26)),(B40/(1+$A149)^1+C40/(1+$A149)^2+D40/(1+$A149)^3+E40/(1+$A149)^4+F40/(1+$A149)^5+(F40*(1+B$148)/($A149-B$148))/(1+$A149)^5-B56-B57+B58)/B60,"-"),"-")</f>
        <v/>
      </c>
      <c r="C149" s="351">
        <f>IFERROR(IF(AND(ISNUMBER(B20),ISNUMBER(B21),ISNUMBER(B26)),(B40/(1+$A149)^1+C40/(1+$A149)^2+D40/(1+$A149)^3+E40/(1+$A149)^4+F40/(1+$A149)^5+(F40*(1+C$148)/($A149-C$148))/(1+$A149)^5-B56-B57+B58)/B60,"-"),"-")</f>
        <v/>
      </c>
      <c r="D149" s="351">
        <f>IFERROR(IF(AND(ISNUMBER(B20),ISNUMBER(B21),ISNUMBER(B26)),(B40/(1+$A149)^1+C40/(1+$A149)^2+D40/(1+$A149)^3+E40/(1+$A149)^4+F40/(1+$A149)^5+(F40*(1+D$148)/($A149-D$148))/(1+$A149)^5-B56-B57+B58)/B60,"-"),"-")</f>
        <v/>
      </c>
      <c r="E149" s="351">
        <f>IFERROR(IF(AND(ISNUMBER(B20),ISNUMBER(B21),ISNUMBER(B26)),(B40/(1+$A149)^1+C40/(1+$A149)^2+D40/(1+$A149)^3+E40/(1+$A149)^4+F40/(1+$A149)^5+(F40*(1+E$148)/($A149-E$148))/(1+$A149)^5-B56-B57+B58)/B60,"-"),"-")</f>
        <v/>
      </c>
      <c r="F149" s="351">
        <f>IFERROR(IF(AND(ISNUMBER(B20),ISNUMBER(B21),ISNUMBER(B26)),(B40/(1+$A149)^1+C40/(1+$A149)^2+D40/(1+$A149)^3+E40/(1+$A149)^4+F40/(1+$A149)^5+(F40*(1+F$148)/($A149-F$148))/(1+$A149)^5-B56-B57+B58)/B60,"-"),"-")</f>
        <v/>
      </c>
      <c r="G149" s="351">
        <f>IFERROR(IF(AND(ISNUMBER(B20),ISNUMBER(B21),ISNUMBER(B26)),(B40/(1+$A149)^1+C40/(1+$A149)^2+D40/(1+$A149)^3+E40/(1+$A149)^4+F40/(1+$A149)^5+(F40*(1+G$148)/($A149-G$148))/(1+$A149)^5-B56-B57+B58)/B60,"-"),"-")</f>
        <v/>
      </c>
      <c r="H149" s="351">
        <f>IFERROR(IF(AND(ISNUMBER(B20),ISNUMBER(B21),ISNUMBER(B26)),(B40/(1+$A149)^1+C40/(1+$A149)^2+D40/(1+$A149)^3+E40/(1+$A149)^4+F40/(1+$A149)^5+(F40*(1+H$148)/($A149-H$148))/(1+$A149)^5-B56-B57+B58)/B60,"-"),"-")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IFERROR(IF(AND(ISNUMBER(B20),ISNUMBER(B21),ISNUMBER(B26)),(B40/(1+$A150)^1+C40/(1+$A150)^2+D40/(1+$A150)^3+E40/(1+$A150)^4+F40/(1+$A150)^5+(F40*(1+B$148)/($A150-B$148))/(1+$A150)^5-B56-B57+B58)/B60,"-"),"-")</f>
        <v/>
      </c>
      <c r="C150" s="350">
        <f>IFERROR(IF(AND(ISNUMBER(B20),ISNUMBER(B21),ISNUMBER(B26)),(B40/(1+$A150)^1+C40/(1+$A150)^2+D40/(1+$A150)^3+E40/(1+$A150)^4+F40/(1+$A150)^5+(F40*(1+C$148)/($A150-C$148))/(1+$A150)^5-B56-B57+B58)/B60,"-"),"-")</f>
        <v/>
      </c>
      <c r="D150" s="350">
        <f>IFERROR(IF(AND(ISNUMBER(B20),ISNUMBER(B21),ISNUMBER(B26)),(B40/(1+$A150)^1+C40/(1+$A150)^2+D40/(1+$A150)^3+E40/(1+$A150)^4+F40/(1+$A150)^5+(F40*(1+D$148)/($A150-D$148))/(1+$A150)^5-B56-B57+B58)/B60,"-"),"-")</f>
        <v/>
      </c>
      <c r="E150" s="350">
        <f>IFERROR(IF(AND(ISNUMBER(B20),ISNUMBER(B21),ISNUMBER(B26)),(B40/(1+$A150)^1+C40/(1+$A150)^2+D40/(1+$A150)^3+E40/(1+$A150)^4+F40/(1+$A150)^5+(F40*(1+E$148)/($A150-E$148))/(1+$A150)^5-B56-B57+B58)/B60,"-"),"-")</f>
        <v/>
      </c>
      <c r="F150" s="350">
        <f>IFERROR(IF(AND(ISNUMBER(B20),ISNUMBER(B21),ISNUMBER(B26)),(B40/(1+$A150)^1+C40/(1+$A150)^2+D40/(1+$A150)^3+E40/(1+$A150)^4+F40/(1+$A150)^5+(F40*(1+F$148)/($A150-F$148))/(1+$A150)^5-B56-B57+B58)/B60,"-"),"-")</f>
        <v/>
      </c>
      <c r="G150" s="350">
        <f>IFERROR(IF(AND(ISNUMBER(B20),ISNUMBER(B21),ISNUMBER(B26)),(B40/(1+$A150)^1+C40/(1+$A150)^2+D40/(1+$A150)^3+E40/(1+$A150)^4+F40/(1+$A150)^5+(F40*(1+G$148)/($A150-G$148))/(1+$A150)^5-B56-B57+B58)/B60,"-"),"-")</f>
        <v/>
      </c>
      <c r="H150" s="350">
        <f>IFERROR(IF(AND(ISNUMBER(B20),ISNUMBER(B21),ISNUMBER(B26)),(B40/(1+$A150)^1+C40/(1+$A150)^2+D40/(1+$A150)^3+E40/(1+$A150)^4+F40/(1+$A150)^5+(F40*(1+H$148)/($A150-H$148))/(1+$A150)^5-B56-B57+B58)/B60,"-"),"-")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IFERROR(IF(AND(ISNUMBER(B20),ISNUMBER(B21),ISNUMBER(B26)),(B40/(1+$A151)^1+C40/(1+$A151)^2+D40/(1+$A151)^3+E40/(1+$A151)^4+F40/(1+$A151)^5+(F40*(1+B$148)/($A151-B$148))/(1+$A151)^5-B56-B57+B58)/B60,"-"),"-")</f>
        <v/>
      </c>
      <c r="C151" s="351">
        <f>IFERROR(IF(AND(ISNUMBER(B20),ISNUMBER(B21),ISNUMBER(B26)),(B40/(1+$A151)^1+C40/(1+$A151)^2+D40/(1+$A151)^3+E40/(1+$A151)^4+F40/(1+$A151)^5+(F40*(1+C$148)/($A151-C$148))/(1+$A151)^5-B56-B57+B58)/B60,"-"),"-")</f>
        <v/>
      </c>
      <c r="D151" s="351">
        <f>IFERROR(IF(AND(ISNUMBER(B20),ISNUMBER(B21),ISNUMBER(B26)),(B40/(1+$A151)^1+C40/(1+$A151)^2+D40/(1+$A151)^3+E40/(1+$A151)^4+F40/(1+$A151)^5+(F40*(1+D$148)/($A151-D$148))/(1+$A151)^5-B56-B57+B58)/B60,"-"),"-")</f>
        <v/>
      </c>
      <c r="E151" s="351">
        <f>IFERROR(IF(AND(ISNUMBER(B20),ISNUMBER(B21),ISNUMBER(B26)),(B40/(1+$A151)^1+C40/(1+$A151)^2+D40/(1+$A151)^3+E40/(1+$A151)^4+F40/(1+$A151)^5+(F40*(1+E$148)/($A151-E$148))/(1+$A151)^5-B56-B57+B58)/B60,"-"),"-")</f>
        <v/>
      </c>
      <c r="F151" s="351">
        <f>IFERROR(IF(AND(ISNUMBER(B20),ISNUMBER(B21),ISNUMBER(B26)),(B40/(1+$A151)^1+C40/(1+$A151)^2+D40/(1+$A151)^3+E40/(1+$A151)^4+F40/(1+$A151)^5+(F40*(1+F$148)/($A151-F$148))/(1+$A151)^5-B56-B57+B58)/B60,"-"),"-")</f>
        <v/>
      </c>
      <c r="G151" s="351">
        <f>IFERROR(IF(AND(ISNUMBER(B20),ISNUMBER(B21),ISNUMBER(B26)),(B40/(1+$A151)^1+C40/(1+$A151)^2+D40/(1+$A151)^3+E40/(1+$A151)^4+F40/(1+$A151)^5+(F40*(1+G$148)/($A151-G$148))/(1+$A151)^5-B56-B57+B58)/B60,"-"),"-")</f>
        <v/>
      </c>
      <c r="H151" s="351">
        <f>IFERROR(IF(AND(ISNUMBER(B20),ISNUMBER(B21),ISNUMBER(B26)),(B40/(1+$A151)^1+C40/(1+$A151)^2+D40/(1+$A151)^3+E40/(1+$A151)^4+F40/(1+$A151)^5+(F40*(1+H$148)/($A151-H$148))/(1+$A151)^5-B56-B57+B58)/B60,"-"),"-")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IFERROR(IF(AND(ISNUMBER(B20),ISNUMBER(B21),ISNUMBER(B26)),(B40/(1+$A152)^1+C40/(1+$A152)^2+D40/(1+$A152)^3+E40/(1+$A152)^4+F40/(1+$A152)^5+(F40*(1+B$148)/($A152-B$148))/(1+$A152)^5-B56-B57+B58)/B60,"-"),"-")</f>
        <v/>
      </c>
      <c r="C152" s="350">
        <f>IFERROR(IF(AND(ISNUMBER(B20),ISNUMBER(B21),ISNUMBER(B26)),(B40/(1+$A152)^1+C40/(1+$A152)^2+D40/(1+$A152)^3+E40/(1+$A152)^4+F40/(1+$A152)^5+(F40*(1+C$148)/($A152-C$148))/(1+$A152)^5-B56-B57+B58)/B60,"-"),"-")</f>
        <v/>
      </c>
      <c r="D152" s="350">
        <f>IFERROR(IF(AND(ISNUMBER(B20),ISNUMBER(B21),ISNUMBER(B26)),(B40/(1+$A152)^1+C40/(1+$A152)^2+D40/(1+$A152)^3+E40/(1+$A152)^4+F40/(1+$A152)^5+(F40*(1+D$148)/($A152-D$148))/(1+$A152)^5-B56-B57+B58)/B60,"-"),"-")</f>
        <v/>
      </c>
      <c r="E152" s="350">
        <f>IFERROR(IF(AND(ISNUMBER(B20),ISNUMBER(B21),ISNUMBER(B26)),(B40/(1+$A152)^1+C40/(1+$A152)^2+D40/(1+$A152)^3+E40/(1+$A152)^4+F40/(1+$A152)^5+(F40*(1+E$148)/($A152-E$148))/(1+$A152)^5-B56-B57+B58)/B60,"-"),"-")</f>
        <v/>
      </c>
      <c r="F152" s="350">
        <f>IFERROR(IF(AND(ISNUMBER(B20),ISNUMBER(B21),ISNUMBER(B26)),(B40/(1+$A152)^1+C40/(1+$A152)^2+D40/(1+$A152)^3+E40/(1+$A152)^4+F40/(1+$A152)^5+(F40*(1+F$148)/($A152-F$148))/(1+$A152)^5-B56-B57+B58)/B60,"-"),"-")</f>
        <v/>
      </c>
      <c r="G152" s="350">
        <f>IFERROR(IF(AND(ISNUMBER(B20),ISNUMBER(B21),ISNUMBER(B26)),(B40/(1+$A152)^1+C40/(1+$A152)^2+D40/(1+$A152)^3+E40/(1+$A152)^4+F40/(1+$A152)^5+(F40*(1+G$148)/($A152-G$148))/(1+$A152)^5-B56-B57+B58)/B60,"-"),"-")</f>
        <v/>
      </c>
      <c r="H152" s="350">
        <f>IFERROR(IF(AND(ISNUMBER(B20),ISNUMBER(B21),ISNUMBER(B26)),(B40/(1+$A152)^1+C40/(1+$A152)^2+D40/(1+$A152)^3+E40/(1+$A152)^4+F40/(1+$A152)^5+(F40*(1+H$148)/($A152-H$148))/(1+$A152)^5-B56-B57+B58)/B60,"-"),"-")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IFERROR(IF(AND(ISNUMBER(B20),ISNUMBER(B21),ISNUMBER(B26)),(B40/(1+$A153)^1+C40/(1+$A153)^2+D40/(1+$A153)^3+E40/(1+$A153)^4+F40/(1+$A153)^5+(F40*(1+B$148)/($A153-B$148))/(1+$A153)^5-B56-B57+B58)/B60,"-"),"-")</f>
        <v/>
      </c>
      <c r="C153" s="351">
        <f>IFERROR(IF(AND(ISNUMBER(B20),ISNUMBER(B21),ISNUMBER(B26)),(B40/(1+$A153)^1+C40/(1+$A153)^2+D40/(1+$A153)^3+E40/(1+$A153)^4+F40/(1+$A153)^5+(F40*(1+C$148)/($A153-C$148))/(1+$A153)^5-B56-B57+B58)/B60,"-"),"-")</f>
        <v/>
      </c>
      <c r="D153" s="351">
        <f>IFERROR(IF(AND(ISNUMBER(B20),ISNUMBER(B21),ISNUMBER(B26)),(B40/(1+$A153)^1+C40/(1+$A153)^2+D40/(1+$A153)^3+E40/(1+$A153)^4+F40/(1+$A153)^5+(F40*(1+D$148)/($A153-D$148))/(1+$A153)^5-B56-B57+B58)/B60,"-"),"-")</f>
        <v/>
      </c>
      <c r="E153" s="366">
        <f>IFERROR(IF(AND(ISNUMBER(B20),ISNUMBER(B21),ISNUMBER(B26)),(B40/(1+$A153)^1+C40/(1+$A153)^2+D40/(1+$A153)^3+E40/(1+$A153)^4+F40/(1+$A153)^5+(F40*(1+E$148)/($A153-E$148))/(1+$A153)^5-B56-B57+B58)/B60,"-"),"-")</f>
        <v/>
      </c>
      <c r="F153" s="351">
        <f>IFERROR(IF(AND(ISNUMBER(B20),ISNUMBER(B21),ISNUMBER(B26)),(B40/(1+$A153)^1+C40/(1+$A153)^2+D40/(1+$A153)^3+E40/(1+$A153)^4+F40/(1+$A153)^5+(F40*(1+F$148)/($A153-F$148))/(1+$A153)^5-B56-B57+B58)/B60,"-"),"-")</f>
        <v/>
      </c>
      <c r="G153" s="351">
        <f>IFERROR(IF(AND(ISNUMBER(B20),ISNUMBER(B21),ISNUMBER(B26)),(B40/(1+$A153)^1+C40/(1+$A153)^2+D40/(1+$A153)^3+E40/(1+$A153)^4+F40/(1+$A153)^5+(F40*(1+G$148)/($A153-G$148))/(1+$A153)^5-B56-B57+B58)/B60,"-"),"-")</f>
        <v/>
      </c>
      <c r="H153" s="351">
        <f>IFERROR(IF(AND(ISNUMBER(B20),ISNUMBER(B21),ISNUMBER(B26)),(B40/(1+$A153)^1+C40/(1+$A153)^2+D40/(1+$A153)^3+E40/(1+$A153)^4+F40/(1+$A153)^5+(F40*(1+H$148)/($A153-H$148))/(1+$A153)^5-B56-B57+B58)/B60,"-"),"-")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IFERROR(IF(AND(ISNUMBER(B20),ISNUMBER(B21),ISNUMBER(B26)),(B40/(1+$A154)^1+C40/(1+$A154)^2+D40/(1+$A154)^3+E40/(1+$A154)^4+F40/(1+$A154)^5+(F40*(1+B$148)/($A154-B$148))/(1+$A154)^5-B56-B57+B58)/B60,"-"),"-")</f>
        <v/>
      </c>
      <c r="C154" s="350">
        <f>IFERROR(IF(AND(ISNUMBER(B20),ISNUMBER(B21),ISNUMBER(B26)),(B40/(1+$A154)^1+C40/(1+$A154)^2+D40/(1+$A154)^3+E40/(1+$A154)^4+F40/(1+$A154)^5+(F40*(1+C$148)/($A154-C$148))/(1+$A154)^5-B56-B57+B58)/B60,"-"),"-")</f>
        <v/>
      </c>
      <c r="D154" s="350">
        <f>IFERROR(IF(AND(ISNUMBER(B20),ISNUMBER(B21),ISNUMBER(B26)),(B40/(1+$A154)^1+C40/(1+$A154)^2+D40/(1+$A154)^3+E40/(1+$A154)^4+F40/(1+$A154)^5+(F40*(1+D$148)/($A154-D$148))/(1+$A154)^5-B56-B57+B58)/B60,"-"),"-")</f>
        <v/>
      </c>
      <c r="E154" s="350">
        <f>IFERROR(IF(AND(ISNUMBER(B20),ISNUMBER(B21),ISNUMBER(B26)),(B40/(1+$A154)^1+C40/(1+$A154)^2+D40/(1+$A154)^3+E40/(1+$A154)^4+F40/(1+$A154)^5+(F40*(1+E$148)/($A154-E$148))/(1+$A154)^5-B56-B57+B58)/B60,"-"),"-")</f>
        <v/>
      </c>
      <c r="F154" s="350">
        <f>IFERROR(IF(AND(ISNUMBER(B20),ISNUMBER(B21),ISNUMBER(B26)),(B40/(1+$A154)^1+C40/(1+$A154)^2+D40/(1+$A154)^3+E40/(1+$A154)^4+F40/(1+$A154)^5+(F40*(1+F$148)/($A154-F$148))/(1+$A154)^5-B56-B57+B58)/B60,"-"),"-")</f>
        <v/>
      </c>
      <c r="G154" s="350">
        <f>IFERROR(IF(AND(ISNUMBER(B20),ISNUMBER(B21),ISNUMBER(B26)),(B40/(1+$A154)^1+C40/(1+$A154)^2+D40/(1+$A154)^3+E40/(1+$A154)^4+F40/(1+$A154)^5+(F40*(1+G$148)/($A154-G$148))/(1+$A154)^5-B56-B57+B58)/B60,"-"),"-")</f>
        <v/>
      </c>
      <c r="H154" s="350">
        <f>IFERROR(IF(AND(ISNUMBER(B20),ISNUMBER(B21),ISNUMBER(B26)),(B40/(1+$A154)^1+C40/(1+$A154)^2+D40/(1+$A154)^3+E40/(1+$A154)^4+F40/(1+$A154)^5+(F40*(1+H$148)/($A154-H$148))/(1+$A154)^5-B56-B57+B58)/B60,"-"),"-")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IFERROR(IF(AND(ISNUMBER(B20),ISNUMBER(B21),ISNUMBER(B26)),(B40/(1+$A155)^1+C40/(1+$A155)^2+D40/(1+$A155)^3+E40/(1+$A155)^4+F40/(1+$A155)^5+(F40*(1+B$148)/($A155-B$148))/(1+$A155)^5-B56-B57+B58)/B60,"-"),"-")</f>
        <v/>
      </c>
      <c r="C155" s="351">
        <f>IFERROR(IF(AND(ISNUMBER(B20),ISNUMBER(B21),ISNUMBER(B26)),(B40/(1+$A155)^1+C40/(1+$A155)^2+D40/(1+$A155)^3+E40/(1+$A155)^4+F40/(1+$A155)^5+(F40*(1+C$148)/($A155-C$148))/(1+$A155)^5-B56-B57+B58)/B60,"-"),"-")</f>
        <v/>
      </c>
      <c r="D155" s="351">
        <f>IFERROR(IF(AND(ISNUMBER(B20),ISNUMBER(B21),ISNUMBER(B26)),(B40/(1+$A155)^1+C40/(1+$A155)^2+D40/(1+$A155)^3+E40/(1+$A155)^4+F40/(1+$A155)^5+(F40*(1+D$148)/($A155-D$148))/(1+$A155)^5-B56-B57+B58)/B60,"-"),"-")</f>
        <v/>
      </c>
      <c r="E155" s="351">
        <f>IFERROR(IF(AND(ISNUMBER(B20),ISNUMBER(B21),ISNUMBER(B26)),(B40/(1+$A155)^1+C40/(1+$A155)^2+D40/(1+$A155)^3+E40/(1+$A155)^4+F40/(1+$A155)^5+(F40*(1+E$148)/($A155-E$148))/(1+$A155)^5-B56-B57+B58)/B60,"-"),"-")</f>
        <v/>
      </c>
      <c r="F155" s="351">
        <f>IFERROR(IF(AND(ISNUMBER(B20),ISNUMBER(B21),ISNUMBER(B26)),(B40/(1+$A155)^1+C40/(1+$A155)^2+D40/(1+$A155)^3+E40/(1+$A155)^4+F40/(1+$A155)^5+(F40*(1+F$148)/($A155-F$148))/(1+$A155)^5-B56-B57+B58)/B60,"-"),"-")</f>
        <v/>
      </c>
      <c r="G155" s="351">
        <f>IFERROR(IF(AND(ISNUMBER(B20),ISNUMBER(B21),ISNUMBER(B26)),(B40/(1+$A155)^1+C40/(1+$A155)^2+D40/(1+$A155)^3+E40/(1+$A155)^4+F40/(1+$A155)^5+(F40*(1+G$148)/($A155-G$148))/(1+$A155)^5-B56-B57+B58)/B60,"-"),"-")</f>
        <v/>
      </c>
      <c r="H155" s="351">
        <f>IFERROR(IF(AND(ISNUMBER(B20),ISNUMBER(B21),ISNUMBER(B26)),(B40/(1+$A155)^1+C40/(1+$A155)^2+D40/(1+$A155)^3+E40/(1+$A155)^4+F40/(1+$A155)^5+(F40*(1+H$148)/($A155-H$148))/(1+$A155)^5-B56-B57+B58)/B60,"-"),"-")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IFERROR(IF(AND(ISNUMBER(B20),ISNUMBER(B21),ISNUMBER(B26)),(B40/(1+$A156)^1+C40/(1+$A156)^2+D40/(1+$A156)^3+E40/(1+$A156)^4+F40/(1+$A156)^5+(F40*(1+B$148)/($A156-B$148))/(1+$A156)^5-B56-B57+B58)/B60,"-"),"-")</f>
        <v/>
      </c>
      <c r="C156" s="350">
        <f>IFERROR(IF(AND(ISNUMBER(B20),ISNUMBER(B21),ISNUMBER(B26)),(B40/(1+$A156)^1+C40/(1+$A156)^2+D40/(1+$A156)^3+E40/(1+$A156)^4+F40/(1+$A156)^5+(F40*(1+C$148)/($A156-C$148))/(1+$A156)^5-B56-B57+B58)/B60,"-"),"-")</f>
        <v/>
      </c>
      <c r="D156" s="350">
        <f>IFERROR(IF(AND(ISNUMBER(B20),ISNUMBER(B21),ISNUMBER(B26)),(B40/(1+$A156)^1+C40/(1+$A156)^2+D40/(1+$A156)^3+E40/(1+$A156)^4+F40/(1+$A156)^5+(F40*(1+D$148)/($A156-D$148))/(1+$A156)^5-B56-B57+B58)/B60,"-"),"-")</f>
        <v/>
      </c>
      <c r="E156" s="350">
        <f>IFERROR(IF(AND(ISNUMBER(B20),ISNUMBER(B21),ISNUMBER(B26)),(B40/(1+$A156)^1+C40/(1+$A156)^2+D40/(1+$A156)^3+E40/(1+$A156)^4+F40/(1+$A156)^5+(F40*(1+E$148)/($A156-E$148))/(1+$A156)^5-B56-B57+B58)/B60,"-"),"-")</f>
        <v/>
      </c>
      <c r="F156" s="350">
        <f>IFERROR(IF(AND(ISNUMBER(B20),ISNUMBER(B21),ISNUMBER(B26)),(B40/(1+$A156)^1+C40/(1+$A156)^2+D40/(1+$A156)^3+E40/(1+$A156)^4+F40/(1+$A156)^5+(F40*(1+F$148)/($A156-F$148))/(1+$A156)^5-B56-B57+B58)/B60,"-"),"-")</f>
        <v/>
      </c>
      <c r="G156" s="350">
        <f>IFERROR(IF(AND(ISNUMBER(B20),ISNUMBER(B21),ISNUMBER(B26)),(B40/(1+$A156)^1+C40/(1+$A156)^2+D40/(1+$A156)^3+E40/(1+$A156)^4+F40/(1+$A156)^5+(F40*(1+G$148)/($A156-G$148))/(1+$A156)^5-B56-B57+B58)/B60,"-"),"-")</f>
        <v/>
      </c>
      <c r="H156" s="350">
        <f>IFERROR(IF(AND(ISNUMBER(B20),ISNUMBER(B21),ISNUMBER(B26)),(B40/(1+$A156)^1+C40/(1+$A156)^2+D40/(1+$A156)^3+E40/(1+$A156)^4+F40/(1+$A156)^5+(F40*(1+H$148)/($A156-H$148))/(1+$A156)^5-B56-B57+B58)/B60,"-"),"-")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IFERROR(IF(AND(ISNUMBER(B20),ISNUMBER(B21),ISNUMBER(B26)),(B40/(1+$A157)^1+C40/(1+$A157)^2+D40/(1+$A157)^3+E40/(1+$A157)^4+F40/(1+$A157)^5+(F40*(1+B$148)/($A157-B$148))/(1+$A157)^5-B56-B57+B58)/B60,"-"),"-")</f>
        <v/>
      </c>
      <c r="C157" s="351">
        <f>IFERROR(IF(AND(ISNUMBER(B20),ISNUMBER(B21),ISNUMBER(B26)),(B40/(1+$A157)^1+C40/(1+$A157)^2+D40/(1+$A157)^3+E40/(1+$A157)^4+F40/(1+$A157)^5+(F40*(1+C$148)/($A157-C$148))/(1+$A157)^5-B56-B57+B58)/B60,"-"),"-")</f>
        <v/>
      </c>
      <c r="D157" s="351">
        <f>IFERROR(IF(AND(ISNUMBER(B20),ISNUMBER(B21),ISNUMBER(B26)),(B40/(1+$A157)^1+C40/(1+$A157)^2+D40/(1+$A157)^3+E40/(1+$A157)^4+F40/(1+$A157)^5+(F40*(1+D$148)/($A157-D$148))/(1+$A157)^5-B56-B57+B58)/B60,"-"),"-")</f>
        <v/>
      </c>
      <c r="E157" s="351">
        <f>IFERROR(IF(AND(ISNUMBER(B20),ISNUMBER(B21),ISNUMBER(B26)),(B40/(1+$A157)^1+C40/(1+$A157)^2+D40/(1+$A157)^3+E40/(1+$A157)^4+F40/(1+$A157)^5+(F40*(1+E$148)/($A157-E$148))/(1+$A157)^5-B56-B57+B58)/B60,"-"),"-")</f>
        <v/>
      </c>
      <c r="F157" s="351">
        <f>IFERROR(IF(AND(ISNUMBER(B20),ISNUMBER(B21),ISNUMBER(B26)),(B40/(1+$A157)^1+C40/(1+$A157)^2+D40/(1+$A157)^3+E40/(1+$A157)^4+F40/(1+$A157)^5+(F40*(1+F$148)/($A157-F$148))/(1+$A157)^5-B56-B57+B58)/B60,"-"),"-")</f>
        <v/>
      </c>
      <c r="G157" s="351">
        <f>IFERROR(IF(AND(ISNUMBER(B20),ISNUMBER(B21),ISNUMBER(B26)),(B40/(1+$A157)^1+C40/(1+$A157)^2+D40/(1+$A157)^3+E40/(1+$A157)^4+F40/(1+$A157)^5+(F40*(1+G$148)/($A157-G$148))/(1+$A157)^5-B56-B57+B58)/B60,"-"),"-")</f>
        <v/>
      </c>
      <c r="H157" s="351">
        <f>IFERROR(IF(AND(ISNUMBER(B20),ISNUMBER(B21),ISNUMBER(B26)),(B40/(1+$A157)^1+C40/(1+$A157)^2+D40/(1+$A157)^3+E40/(1+$A157)^4+F40/(1+$A157)^5+(F40*(1+H$148)/($A157-H$148))/(1+$A157)^5-B56-B57+B58)/B60,"-"),"-")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4.0x | 6.0x | 8.0x | 10.0x | 12.0x |
|---|---|---|---|---|---|
| 9.6% | 39.7 | 51.3 | 62.8 | 74.3 | 85.8 |
| 10.1% | 38.9 | 50.2 | 61.5 | 72.7 | 84.0 |
| **10.6%** | 38.1 | 49.2 | **60.2** | 71.2 | 82.2 |
| 11.1% | 37.4 | 48.1 | 58.9 | 69.7 | 80.4 |
| 11.6% | 36.6 | 47.1 | 57.7 | 68.2 | 78.7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1" t="n"/>
      <c r="Y26" s="461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1" t="n"/>
      <c r="Y59" s="461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1" t="n"/>
      <c r="Y60" s="461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1" t="n"/>
      <c r="Y61" s="461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7" t="n"/>
      <c r="Y71" s="457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7" t="n"/>
      <c r="Y77" s="457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7" t="n"/>
      <c r="Y79" s="457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7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7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7" t="n"/>
      <c r="Y113" s="457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9" t="n"/>
      <c r="Y114" s="459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7" t="n"/>
      <c r="Y115" s="457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Fiserv, Inc.</t>
        </is>
      </c>
      <c r="C2" s="279" t="inlineStr">
        <is>
          <t>Block, Inc.</t>
        </is>
      </c>
      <c r="D2" s="279" t="inlineStr">
        <is>
          <t>Adyen N.V.</t>
        </is>
      </c>
      <c r="E2" s="279" t="inlineStr">
        <is>
          <t>Shopify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FI</t>
        </is>
      </c>
      <c r="C3" s="425" t="inlineStr">
        <is>
          <t>XYZ</t>
        </is>
      </c>
      <c r="D3" s="425" t="inlineStr">
        <is>
          <t>ADYEN</t>
        </is>
      </c>
      <c r="E3" s="425" t="inlineStr">
        <is>
          <t>SHOP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Shareholder Letter (IFRS)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21193</v>
      </c>
      <c r="C10" s="427" t="n">
        <v>10359.9</v>
      </c>
      <c r="D10" s="427" t="n">
        <v>2673</v>
      </c>
      <c r="E10" s="427" t="n">
        <v>11556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27.5</v>
      </c>
      <c r="C11" s="428" t="n">
        <v>16.5</v>
      </c>
      <c r="D11" s="428" t="n">
        <v>46.9</v>
      </c>
      <c r="E11" s="428" t="n">
        <v>12.7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42.4</v>
      </c>
      <c r="C12" s="429" t="n">
        <v>20.1</v>
      </c>
      <c r="D12" s="429" t="n">
        <v>52.7</v>
      </c>
      <c r="E12" s="429" t="n">
        <v>13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12.6</v>
      </c>
      <c r="D13" s="428" t="n">
        <v>44.9</v>
      </c>
      <c r="E13" s="428" t="n">
        <v>10.7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59.4</v>
      </c>
      <c r="C14" s="429" t="n">
        <v>42.8</v>
      </c>
      <c r="D14" s="429" t="n"/>
      <c r="E14" s="429" t="n">
        <v>48.1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20.3</v>
      </c>
      <c r="C15" s="428" t="n">
        <v>23.4</v>
      </c>
      <c r="D15" s="428" t="n">
        <v>45.7</v>
      </c>
      <c r="E15" s="428" t="n">
        <v>17.4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8.699999999999999</v>
      </c>
      <c r="C17" s="429" t="n">
        <v>5.9</v>
      </c>
      <c r="D17" s="429" t="n">
        <v>15.3</v>
      </c>
      <c r="E17" s="429" t="n">
        <v>15.6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13.5</v>
      </c>
      <c r="C18" s="428" t="n">
        <v>5.9</v>
      </c>
      <c r="D18" s="428" t="n">
        <v>20.1</v>
      </c>
      <c r="E18" s="428" t="n">
        <v>9.1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4.3</v>
      </c>
      <c r="C19" s="429" t="n">
        <v>3.3</v>
      </c>
      <c r="D19" s="429" t="n">
        <v>8.699999999999999</v>
      </c>
      <c r="E19" s="429" t="n">
        <v>8.1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0.26</v>
      </c>
      <c r="C20" s="430" t="n">
        <v>0.26</v>
      </c>
      <c r="D20" s="430" t="n">
        <v>0.19</v>
      </c>
      <c r="E20" s="430" t="n">
        <v>0.76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3.14</v>
      </c>
      <c r="C22" s="431" t="n">
        <v>0.1</v>
      </c>
      <c r="D22" s="431" t="n">
        <v>-8.470000000000001</v>
      </c>
      <c r="E22" s="431" t="n">
        <v>-3.85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1.12</v>
      </c>
      <c r="C23" s="430" t="n">
        <v>0.33</v>
      </c>
      <c r="D23" s="430" t="n">
        <v>0.05</v>
      </c>
      <c r="E23" s="430" t="n">
        <v>0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3.9</v>
      </c>
      <c r="C24" s="429" t="n">
        <v>13.2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1.03</v>
      </c>
      <c r="C25" s="430" t="n">
        <v>2.2</v>
      </c>
      <c r="D25" s="430" t="n">
        <v>1.72</v>
      </c>
      <c r="E25" s="430" t="n">
        <v>5.96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6.7</v>
      </c>
      <c r="C27" s="429" t="n">
        <v>23</v>
      </c>
      <c r="D27" s="429" t="n">
        <v>24.3</v>
      </c>
      <c r="E27" s="429" t="n">
        <v>122.9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9.1</v>
      </c>
      <c r="C28" s="428" t="n">
        <v>36.4</v>
      </c>
      <c r="D28" s="428" t="n">
        <v>28.3</v>
      </c>
      <c r="E28" s="428" t="n">
        <v>154.3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13.6</v>
      </c>
      <c r="C29" s="429" t="n">
        <v>5.1</v>
      </c>
      <c r="D29" s="429" t="n">
        <v>3.6</v>
      </c>
      <c r="E29" s="429" t="n">
        <v>1.1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68.59999999999999</v>
      </c>
      <c r="C31" s="428" t="n">
        <v>47.9</v>
      </c>
      <c r="D31" s="428" t="n"/>
      <c r="E31" s="428" t="n">
        <v>15.8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8.300000000000001</v>
      </c>
      <c r="C35" s="428" t="n">
        <v>1.5</v>
      </c>
      <c r="D35" s="428" t="n">
        <v>4.9</v>
      </c>
      <c r="E35" s="428" t="n">
        <v>0.2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02" t="n"/>
      <c r="B36" s="503" t="n"/>
      <c r="C36" s="503" t="n"/>
      <c r="D36" s="503" t="n"/>
      <c r="E36" s="50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02" t="n"/>
      <c r="B37" s="503" t="n"/>
      <c r="C37" s="503" t="n"/>
      <c r="D37" s="503" t="n"/>
      <c r="E37" s="50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02" t="n"/>
      <c r="B38" s="503" t="n"/>
      <c r="C38" s="503" t="n"/>
      <c r="D38" s="503" t="n"/>
      <c r="E38" s="50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02" t="n"/>
      <c r="B39" s="503" t="n"/>
      <c r="C39" s="503" t="n"/>
      <c r="D39" s="503" t="n"/>
      <c r="E39" s="50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02" t="n"/>
      <c r="B40" s="503" t="n"/>
      <c r="C40" s="503" t="n"/>
      <c r="D40" s="503" t="n"/>
      <c r="E40" s="50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02" t="n"/>
      <c r="B41" s="503" t="n"/>
      <c r="C41" s="503" t="n"/>
      <c r="D41" s="503" t="n"/>
      <c r="E41" s="50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02" t="n"/>
      <c r="B42" s="503" t="n"/>
      <c r="C42" s="503" t="n"/>
      <c r="D42" s="503" t="n"/>
      <c r="E42" s="50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02" t="n"/>
      <c r="B43" s="503" t="n"/>
      <c r="C43" s="503" t="n"/>
      <c r="D43" s="503" t="n"/>
      <c r="E43" s="50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02" t="n"/>
      <c r="B44" s="503" t="n"/>
      <c r="C44" s="503" t="n"/>
      <c r="D44" s="503" t="n"/>
      <c r="E44" s="50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02" t="n"/>
      <c r="B45" s="503" t="n"/>
      <c r="C45" s="503" t="n"/>
      <c r="D45" s="503" t="n"/>
      <c r="E45" s="50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02" t="n"/>
      <c r="B46" s="503" t="n"/>
      <c r="C46" s="503" t="n"/>
      <c r="D46" s="503" t="n"/>
      <c r="E46" s="50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02" t="n"/>
      <c r="B47" s="503" t="n"/>
      <c r="C47" s="503" t="n"/>
      <c r="D47" s="503" t="n"/>
      <c r="E47" s="50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02" t="n"/>
      <c r="B48" s="503" t="n"/>
      <c r="C48" s="503" t="n"/>
      <c r="D48" s="503" t="n"/>
      <c r="E48" s="50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5" t="n"/>
      <c r="C49" s="495" t="n"/>
      <c r="D49" s="495" t="n"/>
      <c r="E49" s="495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GROSS_PROFIT_BASIS</t>
        </is>
      </c>
      <c r="D50" s="311" t="inlineStr">
        <is>
          <t>IFRS_EUR_NET_REVENUE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311" t="inlineStr">
        <is>
          <t>IFRS_EUR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05" t="n"/>
      <c r="C52" s="505" t="n"/>
      <c r="D52" s="505" t="n"/>
      <c r="E52" s="505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05" t="n"/>
      <c r="C53" s="505" t="n"/>
      <c r="D53" s="505" t="n"/>
      <c r="E53" s="505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05" t="n"/>
      <c r="C54" s="505" t="n"/>
      <c r="D54" s="505" t="n"/>
      <c r="E54" s="50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05" t="n"/>
      <c r="C55" s="505" t="n"/>
      <c r="D55" s="505" t="n"/>
      <c r="E55" s="50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05" t="n"/>
      <c r="C56" s="505" t="n"/>
      <c r="D56" s="505" t="n"/>
      <c r="E56" s="505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05" t="n"/>
      <c r="C57" s="505" t="n"/>
      <c r="D57" s="505" t="n"/>
      <c r="E57" s="505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05" t="n"/>
      <c r="C58" s="505" t="n"/>
      <c r="D58" s="505" t="n"/>
      <c r="E58" s="50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5" t="n"/>
      <c r="C59" s="505" t="n"/>
      <c r="D59" s="505" t="n"/>
      <c r="E59" s="50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05" t="n"/>
      <c r="C60" s="505" t="n"/>
      <c r="D60" s="505" t="n"/>
      <c r="E60" s="505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MARKET_SOURCED_IFRS_EUR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05" t="n"/>
      <c r="C62" s="505" t="n"/>
      <c r="D62" s="505" t="n"/>
      <c r="E62" s="505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PYPL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202.3947497574</v>
      </c>
      <c r="C3" s="308" t="n">
        <v>321.5860184424</v>
      </c>
    </row>
    <row r="4">
      <c r="A4" s="308" t="inlineStr">
        <is>
          <t>2020-09</t>
        </is>
      </c>
      <c r="B4" s="308" t="n">
        <v>195.3455351459</v>
      </c>
      <c r="C4" s="308" t="n">
        <v>309.5592456058</v>
      </c>
    </row>
    <row r="5">
      <c r="A5" s="308" t="inlineStr">
        <is>
          <t>2020-10</t>
        </is>
      </c>
      <c r="B5" s="308" t="n">
        <v>184.5387223099</v>
      </c>
      <c r="C5" s="308" t="n">
        <v>301.8408314973</v>
      </c>
    </row>
    <row r="6">
      <c r="A6" s="308" t="inlineStr">
        <is>
          <t>2020-11</t>
        </is>
      </c>
      <c r="B6" s="308" t="n">
        <v>212.289427932</v>
      </c>
      <c r="C6" s="308" t="n">
        <v>334.6741331902</v>
      </c>
    </row>
    <row r="7">
      <c r="A7" s="308" t="inlineStr">
        <is>
          <t>2020-12</t>
        </is>
      </c>
      <c r="B7" s="308" t="n">
        <v>232.1977583677</v>
      </c>
      <c r="C7" s="308" t="n">
        <v>347.0791635841</v>
      </c>
    </row>
    <row r="8">
      <c r="A8" s="308" t="inlineStr">
        <is>
          <t>2021-01</t>
        </is>
      </c>
      <c r="B8" s="308" t="n">
        <v>232.3068179467</v>
      </c>
      <c r="C8" s="308" t="n">
        <v>343.5422757772</v>
      </c>
    </row>
    <row r="9">
      <c r="A9" s="308" t="inlineStr">
        <is>
          <t>2021-02</t>
        </is>
      </c>
      <c r="B9" s="308" t="n">
        <v>257.6284693076</v>
      </c>
      <c r="C9" s="308" t="n">
        <v>353.0946578069</v>
      </c>
    </row>
    <row r="10">
      <c r="A10" s="308" t="inlineStr">
        <is>
          <t>2021-03</t>
        </is>
      </c>
      <c r="B10" s="308" t="n">
        <v>240.763892579</v>
      </c>
      <c r="C10" s="308" t="n">
        <v>369.1269350071</v>
      </c>
    </row>
    <row r="11">
      <c r="A11" s="308" t="inlineStr">
        <is>
          <t>2021-04</t>
        </is>
      </c>
      <c r="B11" s="308" t="n">
        <v>260.0476090617</v>
      </c>
      <c r="C11" s="308" t="n">
        <v>388.6576085041</v>
      </c>
    </row>
    <row r="12">
      <c r="A12" s="308" t="inlineStr">
        <is>
          <t>2021-05</t>
        </is>
      </c>
      <c r="B12" s="308" t="n">
        <v>257.7970159298</v>
      </c>
      <c r="C12" s="308" t="n">
        <v>391.2095419988</v>
      </c>
    </row>
    <row r="13">
      <c r="A13" s="308" t="inlineStr">
        <is>
          <t>2021-06</t>
        </is>
      </c>
      <c r="B13" s="308" t="n">
        <v>288.9880555466</v>
      </c>
      <c r="C13" s="308" t="n">
        <v>400.0010900298</v>
      </c>
    </row>
    <row r="14">
      <c r="A14" s="308" t="inlineStr">
        <is>
          <t>2021-07</t>
        </is>
      </c>
      <c r="B14" s="308" t="n">
        <v>273.17441658</v>
      </c>
      <c r="C14" s="308" t="n">
        <v>409.766102857</v>
      </c>
    </row>
    <row r="15">
      <c r="A15" s="308" t="inlineStr">
        <is>
          <t>2021-08</t>
        </is>
      </c>
      <c r="B15" s="308" t="n">
        <v>286.1921645192</v>
      </c>
      <c r="C15" s="308" t="n">
        <v>421.9606882536</v>
      </c>
    </row>
    <row r="16">
      <c r="A16" s="308" t="inlineStr">
        <is>
          <t>2021-09</t>
        </is>
      </c>
      <c r="B16" s="308" t="n">
        <v>257.9853915664</v>
      </c>
      <c r="C16" s="308" t="n">
        <v>402.3077362055</v>
      </c>
    </row>
    <row r="17">
      <c r="A17" s="308" t="inlineStr">
        <is>
          <t>2021-10</t>
        </is>
      </c>
      <c r="B17" s="308" t="n">
        <v>230.6015227102</v>
      </c>
      <c r="C17" s="308" t="n">
        <v>430.5350884382</v>
      </c>
    </row>
    <row r="18">
      <c r="A18" s="308" t="inlineStr">
        <is>
          <t>2021-11</t>
        </is>
      </c>
      <c r="B18" s="308" t="n">
        <v>183.3093234184</v>
      </c>
      <c r="C18" s="308" t="n">
        <v>427.0758081414</v>
      </c>
    </row>
    <row r="19">
      <c r="A19" s="308" t="inlineStr">
        <is>
          <t>2021-12</t>
        </is>
      </c>
      <c r="B19" s="308" t="n">
        <v>186.9677765712</v>
      </c>
      <c r="C19" s="308" t="n">
        <v>446.8444096561</v>
      </c>
    </row>
    <row r="20">
      <c r="A20" s="308" t="inlineStr">
        <is>
          <t>2022-01</t>
        </is>
      </c>
      <c r="B20" s="308" t="n">
        <v>170.4700366086</v>
      </c>
      <c r="C20" s="308" t="n">
        <v>423.2772619766</v>
      </c>
    </row>
    <row r="21">
      <c r="A21" s="308" t="inlineStr">
        <is>
          <t>2022-02</t>
        </is>
      </c>
      <c r="B21" s="308" t="n">
        <v>110.9730789671</v>
      </c>
      <c r="C21" s="308" t="n">
        <v>410.7833808913</v>
      </c>
    </row>
    <row r="22">
      <c r="A22" s="308" t="inlineStr">
        <is>
          <t>2022-03</t>
        </is>
      </c>
      <c r="B22" s="308" t="n">
        <v>114.6612756414</v>
      </c>
      <c r="C22" s="308" t="n">
        <v>426.21058511</v>
      </c>
    </row>
    <row r="23">
      <c r="A23" s="308" t="inlineStr">
        <is>
          <t>2022-04</t>
        </is>
      </c>
      <c r="B23" s="308" t="n">
        <v>87.1782617134</v>
      </c>
      <c r="C23" s="308" t="n">
        <v>388.8024999232</v>
      </c>
    </row>
    <row r="24">
      <c r="A24" s="308" t="inlineStr">
        <is>
          <t>2022-05</t>
        </is>
      </c>
      <c r="B24" s="308" t="n">
        <v>84.4815157579</v>
      </c>
      <c r="C24" s="308" t="n">
        <v>389.6801366342</v>
      </c>
    </row>
    <row r="25">
      <c r="A25" s="308" t="inlineStr">
        <is>
          <t>2022-06</t>
        </is>
      </c>
      <c r="B25" s="308" t="n">
        <v>69.2429182084</v>
      </c>
      <c r="C25" s="308" t="n">
        <v>357.543498354</v>
      </c>
    </row>
    <row r="26">
      <c r="A26" s="308" t="inlineStr">
        <is>
          <t>2022-07</t>
        </is>
      </c>
      <c r="B26" s="308" t="n">
        <v>85.7902307069</v>
      </c>
      <c r="C26" s="308" t="n">
        <v>390.4687763734</v>
      </c>
    </row>
    <row r="27">
      <c r="A27" s="308" t="inlineStr">
        <is>
          <t>2022-08</t>
        </is>
      </c>
      <c r="B27" s="308" t="n">
        <v>92.6411551745</v>
      </c>
      <c r="C27" s="308" t="n">
        <v>374.536884505</v>
      </c>
    </row>
    <row r="28">
      <c r="A28" s="308" t="inlineStr">
        <is>
          <t>2022-09</t>
        </is>
      </c>
      <c r="B28" s="308" t="n">
        <v>85.3341633762</v>
      </c>
      <c r="C28" s="308" t="n">
        <v>339.9235382673</v>
      </c>
    </row>
    <row r="29">
      <c r="A29" s="308" t="inlineStr">
        <is>
          <t>2022-10</t>
        </is>
      </c>
      <c r="B29" s="308" t="n">
        <v>82.86545108609999</v>
      </c>
      <c r="C29" s="308" t="n">
        <v>367.5510098947</v>
      </c>
    </row>
    <row r="30">
      <c r="A30" s="308" t="inlineStr">
        <is>
          <t>2022-11</t>
        </is>
      </c>
      <c r="B30" s="308" t="n">
        <v>77.73965086939999</v>
      </c>
      <c r="C30" s="308" t="n">
        <v>387.9837283185</v>
      </c>
    </row>
    <row r="31">
      <c r="A31" s="308" t="inlineStr">
        <is>
          <t>2022-12</t>
        </is>
      </c>
      <c r="B31" s="308" t="n">
        <v>70.61112020039999</v>
      </c>
      <c r="C31" s="308" t="n">
        <v>365.645252784</v>
      </c>
    </row>
    <row r="32">
      <c r="A32" s="308" t="inlineStr">
        <is>
          <t>2023-01</t>
        </is>
      </c>
      <c r="B32" s="308" t="n">
        <v>80.7933190836</v>
      </c>
      <c r="C32" s="308" t="n">
        <v>388.6397049176</v>
      </c>
    </row>
    <row r="33">
      <c r="A33" s="308" t="inlineStr">
        <is>
          <t>2023-02</t>
        </is>
      </c>
      <c r="B33" s="308" t="n">
        <v>72.9707729114</v>
      </c>
      <c r="C33" s="308" t="n">
        <v>378.8682578986</v>
      </c>
    </row>
    <row r="34">
      <c r="A34" s="308" t="inlineStr">
        <is>
          <t>2023-03</t>
        </is>
      </c>
      <c r="B34" s="308" t="n">
        <v>75.2907675937</v>
      </c>
      <c r="C34" s="308" t="n">
        <v>392.9337203794</v>
      </c>
    </row>
    <row r="35">
      <c r="A35" s="308" t="inlineStr">
        <is>
          <t>2023-04</t>
        </is>
      </c>
      <c r="B35" s="308" t="n">
        <v>75.3502546368</v>
      </c>
      <c r="C35" s="308" t="n">
        <v>399.2108315235</v>
      </c>
    </row>
    <row r="36">
      <c r="A36" s="308" t="inlineStr">
        <is>
          <t>2023-05</t>
        </is>
      </c>
      <c r="B36" s="308" t="n">
        <v>61.4600300649</v>
      </c>
      <c r="C36" s="308" t="n">
        <v>401.0536531438</v>
      </c>
    </row>
    <row r="37">
      <c r="A37" s="308" t="inlineStr">
        <is>
          <t>2023-06</t>
        </is>
      </c>
      <c r="B37" s="308" t="n">
        <v>66.1595064726</v>
      </c>
      <c r="C37" s="308" t="n">
        <v>427.0476200424</v>
      </c>
    </row>
    <row r="38">
      <c r="A38" s="308" t="inlineStr">
        <is>
          <t>2023-07</t>
        </is>
      </c>
      <c r="B38" s="308" t="n">
        <v>75.1717935074</v>
      </c>
      <c r="C38" s="308" t="n">
        <v>441.0262813103</v>
      </c>
    </row>
    <row r="39">
      <c r="A39" s="308" t="inlineStr">
        <is>
          <t>2023-08</t>
        </is>
      </c>
      <c r="B39" s="308" t="n">
        <v>61.9755844388</v>
      </c>
      <c r="C39" s="308" t="n">
        <v>433.8587251536</v>
      </c>
    </row>
    <row r="40">
      <c r="A40" s="308" t="inlineStr">
        <is>
          <t>2023-09</t>
        </is>
      </c>
      <c r="B40" s="308" t="n">
        <v>57.9602090272</v>
      </c>
      <c r="C40" s="308" t="n">
        <v>413.2967305907</v>
      </c>
    </row>
    <row r="41">
      <c r="A41" s="308" t="inlineStr">
        <is>
          <t>2023-10</t>
        </is>
      </c>
      <c r="B41" s="308" t="n">
        <v>51.3571472393</v>
      </c>
      <c r="C41" s="308" t="n">
        <v>404.3246297675</v>
      </c>
    </row>
    <row r="42">
      <c r="A42" s="308" t="inlineStr">
        <is>
          <t>2023-11</t>
        </is>
      </c>
      <c r="B42" s="308" t="n">
        <v>57.1174759161</v>
      </c>
      <c r="C42" s="308" t="n">
        <v>441.2571999663</v>
      </c>
    </row>
    <row r="43">
      <c r="A43" s="308" t="inlineStr">
        <is>
          <t>2023-12</t>
        </is>
      </c>
      <c r="B43" s="308" t="n">
        <v>60.884988648</v>
      </c>
      <c r="C43" s="308" t="n">
        <v>461.4061014052</v>
      </c>
    </row>
    <row r="44">
      <c r="A44" s="308" t="inlineStr">
        <is>
          <t>2024-01</t>
        </is>
      </c>
      <c r="B44" s="308" t="n">
        <v>60.8255016048</v>
      </c>
      <c r="C44" s="308" t="n">
        <v>468.7546616872</v>
      </c>
    </row>
    <row r="45">
      <c r="A45" s="308" t="inlineStr">
        <is>
          <t>2024-02</t>
        </is>
      </c>
      <c r="B45" s="308" t="n">
        <v>59.8241363788</v>
      </c>
      <c r="C45" s="308" t="n">
        <v>493.2175043697</v>
      </c>
    </row>
    <row r="46">
      <c r="A46" s="308" t="inlineStr">
        <is>
          <t>2024-03</t>
        </is>
      </c>
      <c r="B46" s="308" t="n">
        <v>66.4172836595</v>
      </c>
      <c r="C46" s="308" t="n">
        <v>509.3575022438</v>
      </c>
    </row>
    <row r="47">
      <c r="A47" s="308" t="inlineStr">
        <is>
          <t>2024-04</t>
        </is>
      </c>
      <c r="B47" s="308" t="n">
        <v>67.3393328281</v>
      </c>
      <c r="C47" s="308" t="n">
        <v>488.8203853716</v>
      </c>
    </row>
    <row r="48">
      <c r="A48" s="308" t="inlineStr">
        <is>
          <t>2024-05</t>
        </is>
      </c>
      <c r="B48" s="308" t="n">
        <v>62.4514807839</v>
      </c>
      <c r="C48" s="308" t="n">
        <v>513.5447759541</v>
      </c>
    </row>
    <row r="49">
      <c r="A49" s="308" t="inlineStr">
        <is>
          <t>2024-06</t>
        </is>
      </c>
      <c r="B49" s="308" t="n">
        <v>57.5338852181</v>
      </c>
      <c r="C49" s="308" t="n">
        <v>531.6650443674999</v>
      </c>
    </row>
    <row r="50">
      <c r="A50" s="308" t="inlineStr">
        <is>
          <t>2024-07</t>
        </is>
      </c>
      <c r="B50" s="308" t="n">
        <v>65.2176282896</v>
      </c>
      <c r="C50" s="308" t="n">
        <v>538.1030154865</v>
      </c>
    </row>
    <row r="51">
      <c r="A51" s="308" t="inlineStr">
        <is>
          <t>2024-08</t>
        </is>
      </c>
      <c r="B51" s="308" t="n">
        <v>71.8107755703</v>
      </c>
      <c r="C51" s="308" t="n">
        <v>550.6761093107</v>
      </c>
    </row>
    <row r="52">
      <c r="A52" s="308" t="inlineStr">
        <is>
          <t>2024-09</t>
        </is>
      </c>
      <c r="B52" s="308" t="n">
        <v>77.36289959619999</v>
      </c>
      <c r="C52" s="308" t="n">
        <v>562.2453646183</v>
      </c>
    </row>
    <row r="53">
      <c r="A53" s="308" t="inlineStr">
        <is>
          <t>2024-10</t>
        </is>
      </c>
      <c r="B53" s="308" t="n">
        <v>78.6220420092</v>
      </c>
      <c r="C53" s="308" t="n">
        <v>557.2281165235</v>
      </c>
    </row>
    <row r="54">
      <c r="A54" s="308" t="inlineStr">
        <is>
          <t>2024-11</t>
        </is>
      </c>
      <c r="B54" s="308" t="n">
        <v>86.0281788794</v>
      </c>
      <c r="C54" s="308" t="n">
        <v>590.4575858386</v>
      </c>
    </row>
    <row r="55">
      <c r="A55" s="308" t="inlineStr">
        <is>
          <t>2024-12</t>
        </is>
      </c>
      <c r="B55" s="308" t="n">
        <v>84.6203188586</v>
      </c>
      <c r="C55" s="308" t="n">
        <v>576.2277005713</v>
      </c>
    </row>
    <row r="56">
      <c r="A56" s="308" t="inlineStr">
        <is>
          <t>2025-01</t>
        </is>
      </c>
      <c r="B56" s="308" t="n">
        <v>87.8227046806</v>
      </c>
      <c r="C56" s="308" t="n">
        <v>591.7031032586</v>
      </c>
    </row>
    <row r="57">
      <c r="A57" s="308" t="inlineStr">
        <is>
          <t>2025-02</t>
        </is>
      </c>
      <c r="B57" s="308" t="n">
        <v>70.4425735782</v>
      </c>
      <c r="C57" s="308" t="n">
        <v>584.1915354993</v>
      </c>
    </row>
    <row r="58">
      <c r="A58" s="308" t="inlineStr">
        <is>
          <t>2025-03</t>
        </is>
      </c>
      <c r="B58" s="308" t="n">
        <v>64.69215940860001</v>
      </c>
      <c r="C58" s="308" t="n">
        <v>551.6398309809</v>
      </c>
    </row>
    <row r="59">
      <c r="A59" s="308" t="inlineStr">
        <is>
          <t>2025-04</t>
        </is>
      </c>
      <c r="B59" s="308" t="n">
        <v>65.27711533270001</v>
      </c>
      <c r="C59" s="308" t="n">
        <v>546.8570261752</v>
      </c>
    </row>
    <row r="60">
      <c r="A60" s="308" t="inlineStr">
        <is>
          <t>2025-05</t>
        </is>
      </c>
      <c r="B60" s="308" t="n">
        <v>69.67915652470001</v>
      </c>
      <c r="C60" s="308" t="n">
        <v>581.2241906037</v>
      </c>
    </row>
    <row r="61">
      <c r="A61" s="308" t="inlineStr">
        <is>
          <t>2025-06</t>
        </is>
      </c>
      <c r="B61" s="308" t="n">
        <v>73.6846174291</v>
      </c>
      <c r="C61" s="308" t="n">
        <v>611.0954844284</v>
      </c>
    </row>
    <row r="62">
      <c r="A62" s="308" t="inlineStr">
        <is>
          <t>2025-07</t>
        </is>
      </c>
      <c r="B62" s="308" t="n">
        <v>68.17215143190001</v>
      </c>
      <c r="C62" s="308" t="n">
        <v>625.1699179372</v>
      </c>
    </row>
    <row r="63">
      <c r="A63" s="308" t="inlineStr">
        <is>
          <t>2025-08</t>
        </is>
      </c>
      <c r="B63" s="308" t="n">
        <v>69.58992596</v>
      </c>
      <c r="C63" s="308" t="n">
        <v>637.9981261317999</v>
      </c>
    </row>
    <row r="64">
      <c r="A64" s="308" t="inlineStr">
        <is>
          <t>2025-09</t>
        </is>
      </c>
      <c r="B64" s="308" t="n">
        <v>66.4866852098</v>
      </c>
      <c r="C64" s="308" t="n">
        <v>660.7149899586</v>
      </c>
    </row>
    <row r="65">
      <c r="A65" s="308" t="inlineStr">
        <is>
          <t>2025-10</t>
        </is>
      </c>
      <c r="B65" s="308" t="n">
        <v>68.6777912986</v>
      </c>
      <c r="C65" s="308" t="n">
        <v>676.4647183211</v>
      </c>
    </row>
    <row r="66">
      <c r="A66" s="308" t="inlineStr">
        <is>
          <t>2025-11</t>
        </is>
      </c>
      <c r="B66" s="308" t="n">
        <v>62.2988062799</v>
      </c>
      <c r="C66" s="308" t="n">
        <v>677.7838076613</v>
      </c>
    </row>
    <row r="67">
      <c r="A67" s="308" t="inlineStr">
        <is>
          <t>2025-12</t>
        </is>
      </c>
      <c r="B67" s="308" t="n">
        <v>58.0157012381</v>
      </c>
      <c r="C67" s="308" t="n">
        <v>678.3067456674</v>
      </c>
    </row>
    <row r="68">
      <c r="A68" s="308" t="inlineStr">
        <is>
          <t>2026-01</t>
        </is>
      </c>
      <c r="B68" s="308" t="n">
        <v>52.3612075752</v>
      </c>
      <c r="C68" s="308" t="n">
        <v>688.3034942507001</v>
      </c>
    </row>
    <row r="69">
      <c r="A69" s="308" t="inlineStr">
        <is>
          <t>2026-02</t>
        </is>
      </c>
      <c r="B69" s="308" t="n">
        <v>45.9216436145</v>
      </c>
      <c r="C69" s="308" t="n">
        <v>682.3551801683</v>
      </c>
    </row>
    <row r="70">
      <c r="A70" s="308" t="inlineStr">
        <is>
          <t>2026-03</t>
        </is>
      </c>
      <c r="B70" s="308" t="n">
        <v>45.0823618559</v>
      </c>
      <c r="C70" s="308" t="n">
        <v>648.6864324889</v>
      </c>
    </row>
    <row r="71">
      <c r="A71" s="308" t="inlineStr">
        <is>
          <t>2026-04</t>
        </is>
      </c>
      <c r="B71" s="308" t="n">
        <v>49.97633481</v>
      </c>
      <c r="C71" s="308" t="n">
        <v>716.8327206883999</v>
      </c>
    </row>
    <row r="72">
      <c r="A72" s="308" t="inlineStr">
        <is>
          <t>2026-05</t>
        </is>
      </c>
      <c r="B72" s="308" t="n">
        <v>44.6039286547</v>
      </c>
      <c r="C72" s="308" t="n">
        <v>754.5565587988</v>
      </c>
    </row>
    <row r="73">
      <c r="A73" s="308" t="inlineStr">
        <is>
          <t>2026-06</t>
        </is>
      </c>
      <c r="B73" s="308" t="n">
        <v>43.18</v>
      </c>
      <c r="C73" s="308" t="n">
        <v>746.77</v>
      </c>
    </row>
    <row r="74">
      <c r="A74" s="308" t="inlineStr">
        <is>
          <t>2026-07</t>
        </is>
      </c>
      <c r="B74" s="308" t="n">
        <v>57.21</v>
      </c>
      <c r="C74" s="308" t="n">
        <v>747.03</v>
      </c>
    </row>
    <row r="75">
      <c r="A75" s="308" t="inlineStr">
        <is>
          <t>2026-08</t>
        </is>
      </c>
      <c r="B75" s="308" t="n">
        <v>59.07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2026-09-24T11:46:52Z</dcterms:modified>
  <cp:lastModifiedBy>Francesco Laconi</cp:lastModifiedBy>
  <cp:revision>16</cp:revision>
</cp:coreProperties>
</file>