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0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9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MSFT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54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83" t="n"/>
      <c r="C4" s="483" t="n"/>
      <c r="D4" s="483" t="n"/>
      <c r="E4" s="483" t="n"/>
      <c r="F4" s="483" t="n"/>
      <c r="G4" s="483" t="n"/>
      <c r="H4" s="483" t="n"/>
      <c r="I4" s="483" t="n"/>
      <c r="J4" s="483" t="n"/>
      <c r="K4" s="483" t="n"/>
      <c r="L4" s="483" t="n"/>
      <c r="M4" s="483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481.63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553.72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349.2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7425.5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3576343.565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-36506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3539837.565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18.26814933607196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26.83175487465181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8.987924325774856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0.0186614710997547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0.007367139941078314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83" t="n"/>
      <c r="C23" s="483" t="n"/>
      <c r="D23" s="483" t="n"/>
      <c r="E23" s="483" t="n"/>
      <c r="F23" s="483" t="n"/>
      <c r="G23" s="483" t="n"/>
      <c r="H23" s="483" t="n"/>
      <c r="I23" s="483" t="n"/>
      <c r="J23" s="483" t="n"/>
      <c r="K23" s="483" t="n"/>
      <c r="L23" s="483" t="n"/>
      <c r="M23" s="483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1.103</v>
      </c>
      <c r="C26" s="495" t="inlineStr">
        <is>
          <t>Market-input cost of capital: the APPROVED WACC is Valuation!B15 (9.33%)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496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97" t="n">
        <v>0.054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97" t="n">
        <v>0.21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0.011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83" t="n"/>
      <c r="C39" s="483" t="n"/>
      <c r="D39" s="483" t="n"/>
      <c r="E39" s="483" t="n"/>
      <c r="F39" s="483" t="n"/>
      <c r="G39" s="483" t="n"/>
      <c r="H39" s="483" t="n"/>
      <c r="I39" s="483" t="n"/>
      <c r="J39" s="483" t="n"/>
      <c r="K39" s="483" t="n"/>
      <c r="L39" s="483" t="n"/>
      <c r="M39" s="483" t="n"/>
    </row>
    <row r="40" ht="18" customHeight="1" s="74">
      <c r="A40" s="306" t="inlineStr">
        <is>
          <t>Fiscal Year</t>
        </is>
      </c>
      <c r="B40" s="436" t="inlineStr">
        <is>
          <t>2016</t>
        </is>
      </c>
      <c r="C40" s="436" t="inlineStr">
        <is>
          <t>2017</t>
        </is>
      </c>
      <c r="D40" s="436" t="inlineStr">
        <is>
          <t>2018</t>
        </is>
      </c>
      <c r="E40" s="436" t="inlineStr">
        <is>
          <t>2019</t>
        </is>
      </c>
      <c r="F40" s="436" t="inlineStr">
        <is>
          <t>2020</t>
        </is>
      </c>
      <c r="G40" s="436" t="inlineStr">
        <is>
          <t>2021</t>
        </is>
      </c>
      <c r="H40" s="436" t="inlineStr">
        <is>
          <t>2022</t>
        </is>
      </c>
      <c r="I40" s="436" t="inlineStr">
        <is>
          <t>2023</t>
        </is>
      </c>
      <c r="J40" s="436" t="inlineStr">
        <is>
          <t>2024</t>
        </is>
      </c>
      <c r="K40" s="436" t="inlineStr">
        <is>
          <t>2025</t>
        </is>
      </c>
      <c r="L40" s="436" t="inlineStr">
        <is>
          <t>2026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51.17</v>
      </c>
      <c r="C41" s="437" t="n">
        <v>68.93000000000001</v>
      </c>
      <c r="D41" s="437" t="n">
        <v>98.61</v>
      </c>
      <c r="E41" s="437" t="n">
        <v>133.96</v>
      </c>
      <c r="F41" s="437" t="n">
        <v>203.51</v>
      </c>
      <c r="G41" s="437" t="n">
        <v>270.9</v>
      </c>
      <c r="H41" s="437" t="n">
        <v>256.83</v>
      </c>
      <c r="I41" s="437" t="n">
        <v>340.54</v>
      </c>
      <c r="J41" s="437" t="n">
        <v>446.95</v>
      </c>
      <c r="K41" s="437" t="n">
        <v>497.41</v>
      </c>
      <c r="L41" s="437" t="n">
        <v>373.02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83" t="n"/>
      <c r="C44" s="483" t="n"/>
      <c r="D44" s="483" t="n"/>
      <c r="E44" s="483" t="n"/>
      <c r="F44" s="483" t="n"/>
      <c r="G44" s="483" t="n"/>
      <c r="H44" s="483" t="n"/>
      <c r="I44" s="483" t="n"/>
      <c r="J44" s="483" t="n"/>
      <c r="K44" s="483" t="n"/>
      <c r="L44" s="483" t="n"/>
      <c r="M44" s="483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76" t="n">
        <v>28.5</v>
      </c>
      <c r="C46" s="476" t="n">
        <v>20.5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76" t="n">
        <v>33</v>
      </c>
      <c r="C47" s="476" t="n">
        <v>32.8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76" t="n">
        <v>1.7</v>
      </c>
      <c r="C48" s="476" t="n">
        <v>-0.1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MSFT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Microsoft Corporation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Information Technology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June 30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1.103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481.63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3576365.4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2026-08-19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2016</t>
        </is>
      </c>
      <c r="C13" s="14" t="inlineStr">
        <is>
          <t>2017</t>
        </is>
      </c>
      <c r="D13" s="14" t="inlineStr">
        <is>
          <t>2018</t>
        </is>
      </c>
      <c r="E13" s="14" t="inlineStr">
        <is>
          <t>2019</t>
        </is>
      </c>
      <c r="F13" s="14" t="inlineStr">
        <is>
          <t>2020</t>
        </is>
      </c>
      <c r="G13" s="14" t="inlineStr">
        <is>
          <t>2021</t>
        </is>
      </c>
      <c r="H13" s="14" t="inlineStr">
        <is>
          <t>2022</t>
        </is>
      </c>
      <c r="I13" s="14" t="inlineStr">
        <is>
          <t>2023</t>
        </is>
      </c>
      <c r="J13" s="14" t="inlineStr">
        <is>
          <t>2024</t>
        </is>
      </c>
      <c r="K13" s="14" t="inlineStr">
        <is>
          <t>2025</t>
        </is>
      </c>
      <c r="L13" s="14" t="inlineStr">
        <is>
          <t>2026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91154</v>
      </c>
      <c r="C14" s="379" t="n">
        <v>96571</v>
      </c>
      <c r="D14" s="379" t="n">
        <v>110360</v>
      </c>
      <c r="E14" s="379" t="n">
        <v>125843</v>
      </c>
      <c r="F14" s="379" t="n">
        <v>143015</v>
      </c>
      <c r="G14" s="379" t="n">
        <v>168088</v>
      </c>
      <c r="H14" s="379" t="n">
        <v>198270</v>
      </c>
      <c r="I14" s="379" t="n">
        <v>211915</v>
      </c>
      <c r="J14" s="379" t="n">
        <v>245122</v>
      </c>
      <c r="K14" s="379" t="n">
        <v>281724</v>
      </c>
      <c r="L14" s="379" t="n">
        <v>331839</v>
      </c>
      <c r="M14" s="308" t="inlineStr">
        <is>
          <t>MSFT 10k 2026.pdf | p.73 | Consolidated Income Statements | Total revenue | as-printed: 331,839</t>
        </is>
      </c>
      <c r="N14" s="380" t="n">
        <v>56517</v>
      </c>
      <c r="O14" s="380" t="n">
        <v>62020</v>
      </c>
      <c r="P14" s="380" t="n">
        <v>61858</v>
      </c>
      <c r="Q14" s="380" t="n">
        <v>64727</v>
      </c>
      <c r="R14" s="380" t="n">
        <v>65585</v>
      </c>
      <c r="S14" s="380" t="n">
        <v>69632</v>
      </c>
      <c r="T14" s="380" t="n">
        <v>70066</v>
      </c>
      <c r="U14" s="380" t="n">
        <v>76441</v>
      </c>
      <c r="V14" s="381" t="n">
        <v>77673</v>
      </c>
      <c r="W14" s="381" t="n">
        <v>81273</v>
      </c>
      <c r="X14" s="381" t="n">
        <v>82886</v>
      </c>
      <c r="Y14" s="381" t="n">
        <v>90007</v>
      </c>
    </row>
    <row r="15" ht="15" customHeight="1" s="74">
      <c r="A15" s="17" t="inlineStr">
        <is>
          <t>Cost of Goods Sold</t>
        </is>
      </c>
      <c r="B15" s="382" t="n">
        <v>32780</v>
      </c>
      <c r="C15" s="382" t="n">
        <v>34261</v>
      </c>
      <c r="D15" s="382" t="n">
        <v>38353</v>
      </c>
      <c r="E15" s="382" t="n">
        <v>42910</v>
      </c>
      <c r="F15" s="382" t="n">
        <v>46078</v>
      </c>
      <c r="G15" s="382" t="n">
        <v>52232</v>
      </c>
      <c r="H15" s="382" t="n">
        <v>62650</v>
      </c>
      <c r="I15" s="382" t="n">
        <v>65863</v>
      </c>
      <c r="J15" s="382" t="n">
        <v>74114</v>
      </c>
      <c r="K15" s="382" t="n">
        <v>87831</v>
      </c>
      <c r="L15" s="382" t="n">
        <v>106374</v>
      </c>
      <c r="M15" s="308" t="inlineStr">
        <is>
          <t>MSFT 10k 2026.pdf | p.73 | Consolidated Income Statements | Total cost of revenue | as-printed: 106,374</t>
        </is>
      </c>
      <c r="N15" s="383" t="n">
        <v>16302</v>
      </c>
      <c r="O15" s="383" t="n">
        <v>19623</v>
      </c>
      <c r="P15" s="383" t="n">
        <v>18505</v>
      </c>
      <c r="Q15" s="383" t="n">
        <v>19684</v>
      </c>
      <c r="R15" s="383" t="n">
        <v>20099</v>
      </c>
      <c r="S15" s="383" t="n">
        <v>21799</v>
      </c>
      <c r="T15" s="383" t="n">
        <v>21919</v>
      </c>
      <c r="U15" s="383" t="n">
        <v>24014</v>
      </c>
      <c r="V15" s="384" t="n">
        <v>24043</v>
      </c>
      <c r="W15" s="384" t="n">
        <v>25978</v>
      </c>
      <c r="X15" s="384" t="n">
        <v>26828</v>
      </c>
      <c r="Y15" s="384" t="n">
        <v>29525</v>
      </c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387">
        <f>IFERROR(IF(OR(NOT(ISNUMBER(Data!X14)),NOT(ISNUMBER(Data!X15))),"-",Data!X14-Data!X15),"-")</f>
        <v/>
      </c>
      <c r="Y16" s="387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19198</v>
      </c>
      <c r="C17" s="382" t="n">
        <v>19942</v>
      </c>
      <c r="D17" s="382" t="n">
        <v>22223</v>
      </c>
      <c r="E17" s="382" t="n">
        <v>23098</v>
      </c>
      <c r="F17" s="382" t="n">
        <v>24709</v>
      </c>
      <c r="G17" s="382" t="n">
        <v>25224</v>
      </c>
      <c r="H17" s="382" t="n">
        <v>27725</v>
      </c>
      <c r="I17" s="382" t="n">
        <v>30334</v>
      </c>
      <c r="J17" s="382" t="n">
        <v>32065</v>
      </c>
      <c r="K17" s="382" t="n">
        <v>32877</v>
      </c>
      <c r="L17" s="382" t="n">
        <v>34666</v>
      </c>
      <c r="M17" s="308" t="inlineStr">
        <is>
          <t>MSFT 10k 2026.pdf | p.73 | Consolidated Income Statements | Sales and marketing + General and administrative (combined per split-line convention) | as-printed: 34,666</t>
        </is>
      </c>
      <c r="N17" s="383" t="n">
        <v>6661</v>
      </c>
      <c r="O17" s="383" t="n">
        <v>8223</v>
      </c>
      <c r="P17" s="383" t="n">
        <v>6207</v>
      </c>
      <c r="Q17" s="383" t="n">
        <v>10974</v>
      </c>
      <c r="R17" s="383" t="n">
        <v>7390</v>
      </c>
      <c r="S17" s="383" t="n">
        <v>8263</v>
      </c>
      <c r="T17" s="383" t="n">
        <v>7949</v>
      </c>
      <c r="U17" s="383" t="n">
        <v>9275</v>
      </c>
      <c r="V17" s="384" t="n">
        <v>7523</v>
      </c>
      <c r="W17" s="384" t="n">
        <v>8516</v>
      </c>
      <c r="X17" s="384" t="n">
        <v>8745</v>
      </c>
      <c r="Y17" s="384" t="n">
        <v>9882</v>
      </c>
    </row>
    <row r="18" ht="15" customHeight="1" s="74">
      <c r="A18" s="15" t="inlineStr">
        <is>
          <t>R&amp;D</t>
        </is>
      </c>
      <c r="B18" s="379" t="n">
        <v>11988</v>
      </c>
      <c r="C18" s="379" t="n">
        <v>13037</v>
      </c>
      <c r="D18" s="379" t="n">
        <v>14726</v>
      </c>
      <c r="E18" s="379" t="n">
        <v>16876</v>
      </c>
      <c r="F18" s="379" t="n">
        <v>19269</v>
      </c>
      <c r="G18" s="379" t="n">
        <v>20716</v>
      </c>
      <c r="H18" s="379" t="n">
        <v>24512</v>
      </c>
      <c r="I18" s="379" t="n">
        <v>27195</v>
      </c>
      <c r="J18" s="379" t="n">
        <v>29510</v>
      </c>
      <c r="K18" s="379" t="n">
        <v>32488</v>
      </c>
      <c r="L18" s="379" t="n">
        <v>35562</v>
      </c>
      <c r="M18" s="308" t="inlineStr">
        <is>
          <t>MSFT 10k 2026.pdf | p.73 | Consolidated Income Statements | Research and development | as-printed: 35,562</t>
        </is>
      </c>
      <c r="N18" s="380" t="n">
        <v>6659</v>
      </c>
      <c r="O18" s="380" t="n">
        <v>7142</v>
      </c>
      <c r="P18" s="380" t="n">
        <v>7653</v>
      </c>
      <c r="Q18" s="380" t="n">
        <v>8056</v>
      </c>
      <c r="R18" s="380" t="n">
        <v>7544</v>
      </c>
      <c r="S18" s="380" t="n">
        <v>7917</v>
      </c>
      <c r="T18" s="380" t="n">
        <v>8198</v>
      </c>
      <c r="U18" s="380" t="n">
        <v>8829</v>
      </c>
      <c r="V18" s="381" t="n">
        <v>8146</v>
      </c>
      <c r="W18" s="381" t="n">
        <v>8504</v>
      </c>
      <c r="X18" s="381" t="n">
        <v>8915</v>
      </c>
      <c r="Y18" s="381" t="n">
        <v>9997</v>
      </c>
    </row>
    <row r="19" ht="15" customHeight="1" s="74">
      <c r="A19" s="17" t="inlineStr">
        <is>
          <t>Total OpEx (excl. COGS)</t>
        </is>
      </c>
      <c r="B19" s="71" t="n">
        <v>32296</v>
      </c>
      <c r="C19" s="71" t="n">
        <v>33285</v>
      </c>
      <c r="D19" s="71" t="n">
        <v>36949</v>
      </c>
      <c r="E19" s="71" t="n">
        <v>39974</v>
      </c>
      <c r="F19" s="71" t="n">
        <v>43978</v>
      </c>
      <c r="G19" s="71" t="n">
        <v>45940</v>
      </c>
      <c r="H19" s="71" t="n">
        <v>52237</v>
      </c>
      <c r="I19" s="71" t="n">
        <v>57529</v>
      </c>
      <c r="J19" s="71" t="n">
        <v>61575</v>
      </c>
      <c r="K19" s="71" t="n">
        <v>65365</v>
      </c>
      <c r="L19" s="71" t="n">
        <v>70228</v>
      </c>
      <c r="M19" s="308" t="inlineStr">
        <is>
          <t>MSFT 10k 2026.pdf | p.121 | Note 18 - Segment Information and Geographic Data | Total: Operating expenses | as-printed: 70,228</t>
        </is>
      </c>
      <c r="N19" s="216" t="n">
        <v>13320</v>
      </c>
      <c r="O19" s="216" t="n">
        <v>15365</v>
      </c>
      <c r="P19" s="216" t="n">
        <v>15772</v>
      </c>
      <c r="Q19" s="216" t="n">
        <v>17118</v>
      </c>
      <c r="R19" s="216" t="n">
        <v>14934</v>
      </c>
      <c r="S19" s="216" t="n">
        <v>16180</v>
      </c>
      <c r="T19" s="216" t="n">
        <v>16147</v>
      </c>
      <c r="U19" s="216" t="n">
        <v>18104</v>
      </c>
      <c r="V19" s="256" t="n">
        <v>15669</v>
      </c>
      <c r="W19" s="256" t="n">
        <v>17020</v>
      </c>
      <c r="X19" s="256" t="n">
        <v>17660</v>
      </c>
      <c r="Y19" s="256" t="n">
        <v>19879</v>
      </c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6622</v>
      </c>
      <c r="C21" s="382" t="n">
        <v>8778</v>
      </c>
      <c r="D21" s="382" t="n">
        <v>10261</v>
      </c>
      <c r="E21" s="382" t="n">
        <v>11682</v>
      </c>
      <c r="F21" s="382" t="n">
        <v>12796</v>
      </c>
      <c r="G21" s="382" t="n">
        <v>11686</v>
      </c>
      <c r="H21" s="382" t="n">
        <v>14460</v>
      </c>
      <c r="I21" s="382" t="n">
        <v>13861</v>
      </c>
      <c r="J21" s="382" t="n">
        <v>22287</v>
      </c>
      <c r="K21" s="382" t="n">
        <v>34153</v>
      </c>
      <c r="L21" s="382" t="n">
        <v>38534</v>
      </c>
      <c r="M21" s="308" t="inlineStr">
        <is>
          <t>MSFT 10k 2026.pdf | p.76 | Consolidated Cash Flows Statements | Depreciation, amortization, and other | as-printed: 38,534</t>
        </is>
      </c>
      <c r="N21" s="383" t="n">
        <v>3921</v>
      </c>
      <c r="O21" s="383" t="n">
        <v>5959</v>
      </c>
      <c r="P21" s="383" t="n">
        <v>6027</v>
      </c>
      <c r="Q21" s="383" t="n">
        <v>6380</v>
      </c>
      <c r="R21" s="383" t="n">
        <v>7383</v>
      </c>
      <c r="S21" s="383" t="n">
        <v>6827</v>
      </c>
      <c r="T21" s="383" t="n">
        <v>8740</v>
      </c>
      <c r="U21" s="383" t="n">
        <v>11203</v>
      </c>
      <c r="V21" s="384" t="n">
        <v>13061</v>
      </c>
      <c r="W21" s="384" t="n">
        <v>4284</v>
      </c>
      <c r="X21" s="384" t="n">
        <v>10167</v>
      </c>
      <c r="Y21" s="384" t="n">
        <v>11022</v>
      </c>
    </row>
    <row r="22" ht="15" customHeight="1" s="74">
      <c r="A22" s="15" t="inlineStr">
        <is>
          <t>EBIT (Operating Income)</t>
        </is>
      </c>
      <c r="B22" s="70" t="n">
        <v>26078</v>
      </c>
      <c r="C22" s="70" t="n">
        <v>29025</v>
      </c>
      <c r="D22" s="70" t="n">
        <v>35058</v>
      </c>
      <c r="E22" s="70" t="n">
        <v>42959</v>
      </c>
      <c r="F22" s="70" t="n">
        <v>52959</v>
      </c>
      <c r="G22" s="70" t="n">
        <v>69916</v>
      </c>
      <c r="H22" s="70" t="n">
        <v>83383</v>
      </c>
      <c r="I22" s="70" t="n">
        <v>88523</v>
      </c>
      <c r="J22" s="70" t="n">
        <v>109433</v>
      </c>
      <c r="K22" s="70" t="n">
        <v>128528</v>
      </c>
      <c r="L22" s="70" t="n">
        <v>155237</v>
      </c>
      <c r="M22" s="308" t="inlineStr">
        <is>
          <t>MSFT 10k 2026.pdf | p.73 | Consolidated Income Statements | Operating income | as-printed: 155,237</t>
        </is>
      </c>
      <c r="N22" s="220" t="n">
        <v>26895</v>
      </c>
      <c r="O22" s="220" t="n">
        <v>27032</v>
      </c>
      <c r="P22" s="220" t="n">
        <v>27581</v>
      </c>
      <c r="Q22" s="220" t="n">
        <v>27925</v>
      </c>
      <c r="R22" s="220" t="n">
        <v>30552</v>
      </c>
      <c r="S22" s="220" t="n">
        <v>31653</v>
      </c>
      <c r="T22" s="220" t="n">
        <v>32000</v>
      </c>
      <c r="U22" s="220" t="n">
        <v>34323</v>
      </c>
      <c r="V22" s="258" t="n">
        <v>37961</v>
      </c>
      <c r="W22" s="258" t="n">
        <v>38275</v>
      </c>
      <c r="X22" s="258" t="n">
        <v>38398</v>
      </c>
      <c r="Y22" s="258" t="n">
        <v>40603</v>
      </c>
    </row>
    <row r="23" ht="15" customHeight="1" s="74">
      <c r="A23" s="17" t="inlineStr">
        <is>
          <t>Interest Expense</t>
        </is>
      </c>
      <c r="B23" s="382" t="n">
        <v>1243</v>
      </c>
      <c r="C23" s="382" t="n">
        <v>2222</v>
      </c>
      <c r="D23" s="382" t="n">
        <v>2733</v>
      </c>
      <c r="E23" s="382" t="n">
        <v>2686</v>
      </c>
      <c r="F23" s="382" t="n">
        <v>2591</v>
      </c>
      <c r="G23" s="382" t="n">
        <v>2346</v>
      </c>
      <c r="H23" s="382" t="n">
        <v>2063</v>
      </c>
      <c r="I23" s="382" t="n">
        <v>1968</v>
      </c>
      <c r="J23" s="382" t="n">
        <v>2935</v>
      </c>
      <c r="K23" s="382" t="n">
        <v>2385</v>
      </c>
      <c r="L23" s="382" t="n">
        <v>3051</v>
      </c>
      <c r="M23" s="308" t="inlineStr">
        <is>
          <t>MSFT 10k 2026.pdf | p.89 | Note 3 - Other Income (Expense), Net | Interest expense | as-printed: (3,051)</t>
        </is>
      </c>
      <c r="N23" s="383" t="n"/>
      <c r="O23" s="383" t="n">
        <v>-506</v>
      </c>
      <c r="P23" s="383" t="n"/>
      <c r="Q23" s="383" t="n"/>
      <c r="R23" s="383" t="n"/>
      <c r="S23" s="383" t="n">
        <v>-2288</v>
      </c>
      <c r="T23" s="383" t="n"/>
      <c r="U23" s="383" t="n"/>
      <c r="V23" s="384" t="n">
        <v>698</v>
      </c>
      <c r="W23" s="384" t="n">
        <v>-736</v>
      </c>
      <c r="X23" s="384" t="n"/>
      <c r="Y23" s="384" t="n"/>
    </row>
    <row r="24" ht="15" customHeight="1" s="74">
      <c r="A24" s="15" t="inlineStr">
        <is>
          <t>Pre-Tax Income</t>
        </is>
      </c>
      <c r="B24" s="70" t="n">
        <v>25639</v>
      </c>
      <c r="C24" s="70" t="n">
        <v>29901</v>
      </c>
      <c r="D24" s="70" t="n">
        <v>36474</v>
      </c>
      <c r="E24" s="70" t="n">
        <v>43688</v>
      </c>
      <c r="F24" s="70" t="n">
        <v>53036</v>
      </c>
      <c r="G24" s="70" t="n">
        <v>71102</v>
      </c>
      <c r="H24" s="70" t="n">
        <v>83716</v>
      </c>
      <c r="I24" s="70" t="n">
        <v>89311</v>
      </c>
      <c r="J24" s="70" t="n">
        <v>107787</v>
      </c>
      <c r="K24" s="70" t="n">
        <v>123627</v>
      </c>
      <c r="L24" s="70" t="n">
        <v>165934</v>
      </c>
      <c r="M24" s="308" t="inlineStr">
        <is>
          <t>MSFT 10k 2026.pdf | p.73 | Consolidated Income Statements | Income before income taxes | as-printed: 165,934</t>
        </is>
      </c>
      <c r="N24" s="220" t="n">
        <v>27284</v>
      </c>
      <c r="O24" s="220" t="n">
        <v>26526</v>
      </c>
      <c r="P24" s="220" t="n">
        <v>26727</v>
      </c>
      <c r="Q24" s="220" t="n">
        <v>27250</v>
      </c>
      <c r="R24" s="220" t="n">
        <v>30269</v>
      </c>
      <c r="S24" s="220" t="n">
        <v>29365</v>
      </c>
      <c r="T24" s="220" t="n">
        <v>31377</v>
      </c>
      <c r="U24" s="220" t="n">
        <v>32616</v>
      </c>
      <c r="V24" s="258" t="n">
        <v>34301</v>
      </c>
      <c r="W24" s="258" t="n">
        <v>48246</v>
      </c>
      <c r="X24" s="258" t="n">
        <v>39340</v>
      </c>
      <c r="Y24" s="258" t="n">
        <v>44047</v>
      </c>
    </row>
    <row r="25" ht="15" customHeight="1" s="74">
      <c r="A25" s="17" t="inlineStr">
        <is>
          <t>Tax Expense</t>
        </is>
      </c>
      <c r="B25" s="388" t="n">
        <v>5100</v>
      </c>
      <c r="C25" s="388" t="n">
        <v>4412</v>
      </c>
      <c r="D25" s="388" t="n">
        <v>19903</v>
      </c>
      <c r="E25" s="388" t="n">
        <v>4448</v>
      </c>
      <c r="F25" s="388" t="n">
        <v>8755</v>
      </c>
      <c r="G25" s="388" t="n">
        <v>9831</v>
      </c>
      <c r="H25" s="388" t="n">
        <v>10978</v>
      </c>
      <c r="I25" s="388" t="n">
        <v>16950</v>
      </c>
      <c r="J25" s="388" t="n">
        <v>19651</v>
      </c>
      <c r="K25" s="388" t="n">
        <v>21795</v>
      </c>
      <c r="L25" s="388" t="n">
        <v>32185</v>
      </c>
      <c r="M25" s="308" t="inlineStr">
        <is>
          <t>MSFT 10k 2026.pdf | p.73 | Consolidated Income Statements | Provision for income taxes | as-printed: 32,185</t>
        </is>
      </c>
      <c r="N25" s="389" t="n">
        <v>4993</v>
      </c>
      <c r="O25" s="389" t="n">
        <v>4656</v>
      </c>
      <c r="P25" s="389" t="n">
        <v>4788</v>
      </c>
      <c r="Q25" s="389" t="n">
        <v>5214</v>
      </c>
      <c r="R25" s="389" t="n">
        <v>5602</v>
      </c>
      <c r="S25" s="389" t="n">
        <v>5257</v>
      </c>
      <c r="T25" s="389" t="n">
        <v>5553</v>
      </c>
      <c r="U25" s="389" t="n">
        <v>5383</v>
      </c>
      <c r="V25" s="390" t="n">
        <v>6554</v>
      </c>
      <c r="W25" s="390" t="n">
        <v>9788</v>
      </c>
      <c r="X25" s="390" t="n">
        <v>7562</v>
      </c>
      <c r="Y25" s="390" t="n">
        <v>8281</v>
      </c>
    </row>
    <row r="26" ht="15" customHeight="1" s="74">
      <c r="A26" s="15" t="inlineStr">
        <is>
          <t>Net Income</t>
        </is>
      </c>
      <c r="B26" s="379" t="n">
        <v>20539</v>
      </c>
      <c r="C26" s="379" t="n">
        <v>25489</v>
      </c>
      <c r="D26" s="379" t="n">
        <v>16571</v>
      </c>
      <c r="E26" s="379" t="n">
        <v>39240</v>
      </c>
      <c r="F26" s="379" t="n">
        <v>44281</v>
      </c>
      <c r="G26" s="379" t="n">
        <v>61271</v>
      </c>
      <c r="H26" s="379" t="n">
        <v>72738</v>
      </c>
      <c r="I26" s="379" t="n">
        <v>72361</v>
      </c>
      <c r="J26" s="379" t="n">
        <v>88136</v>
      </c>
      <c r="K26" s="379" t="n">
        <v>101832</v>
      </c>
      <c r="L26" s="379" t="n">
        <v>133749</v>
      </c>
      <c r="M26" s="308" t="inlineStr">
        <is>
          <t>MSFT 10k 2026.pdf | p.73 | Consolidated Income Statements | Net income | as-printed: 133,749</t>
        </is>
      </c>
      <c r="N26" s="380" t="n">
        <v>22291</v>
      </c>
      <c r="O26" s="380" t="n">
        <v>21870</v>
      </c>
      <c r="P26" s="380" t="n">
        <v>21939</v>
      </c>
      <c r="Q26" s="380" t="n">
        <v>22036</v>
      </c>
      <c r="R26" s="380" t="n">
        <v>24667</v>
      </c>
      <c r="S26" s="380" t="n">
        <v>24108</v>
      </c>
      <c r="T26" s="380" t="n">
        <v>25824</v>
      </c>
      <c r="U26" s="380" t="n">
        <v>27233</v>
      </c>
      <c r="V26" s="381" t="n">
        <v>27747</v>
      </c>
      <c r="W26" s="381" t="n">
        <v>38458</v>
      </c>
      <c r="X26" s="381" t="n">
        <v>31778</v>
      </c>
      <c r="Y26" s="381" t="n">
        <v>35766</v>
      </c>
    </row>
    <row r="27" ht="15" customHeight="1" s="74">
      <c r="A27" s="17" t="inlineStr">
        <is>
          <t>Diluted EPS</t>
        </is>
      </c>
      <c r="B27" s="391" t="n">
        <v>2.56</v>
      </c>
      <c r="C27" s="391" t="n">
        <v>3.25</v>
      </c>
      <c r="D27" s="391" t="n">
        <v>2.13</v>
      </c>
      <c r="E27" s="391" t="n">
        <v>5.06</v>
      </c>
      <c r="F27" s="391" t="n">
        <v>5.76</v>
      </c>
      <c r="G27" s="391" t="n">
        <v>8.050000000000001</v>
      </c>
      <c r="H27" s="391" t="n">
        <v>9.65</v>
      </c>
      <c r="I27" s="391" t="n">
        <v>9.68</v>
      </c>
      <c r="J27" s="391" t="n">
        <v>11.8</v>
      </c>
      <c r="K27" s="391" t="n">
        <v>13.64</v>
      </c>
      <c r="L27" s="391" t="n">
        <v>17.95</v>
      </c>
      <c r="M27" s="308" t="inlineStr">
        <is>
          <t>MSFT 10k 2026.pdf | p.73 | Consolidated Income Statements | Diluted | as-printed: 17.95</t>
        </is>
      </c>
      <c r="N27" s="392" t="n">
        <v>2.99</v>
      </c>
      <c r="O27" s="392" t="n">
        <v>2.93</v>
      </c>
      <c r="P27" s="392" t="n">
        <v>2.94</v>
      </c>
      <c r="Q27" s="392" t="n"/>
      <c r="R27" s="392" t="n">
        <v>3.3</v>
      </c>
      <c r="S27" s="392" t="n">
        <v>3.23</v>
      </c>
      <c r="T27" s="392" t="n">
        <v>3.46</v>
      </c>
      <c r="U27" s="392" t="n"/>
      <c r="V27" s="384" t="n">
        <v>3.72</v>
      </c>
      <c r="W27" s="384" t="n">
        <v>5.16</v>
      </c>
      <c r="X27" s="384" t="n">
        <v>4.27</v>
      </c>
      <c r="Y27" s="384" t="n"/>
    </row>
    <row r="28" ht="15" customHeight="1" s="74">
      <c r="A28" s="15" t="inlineStr">
        <is>
          <t>Diluted Shares Out. (M)</t>
        </is>
      </c>
      <c r="B28" s="393" t="n">
        <v>8013</v>
      </c>
      <c r="C28" s="393" t="n">
        <v>7832</v>
      </c>
      <c r="D28" s="393" t="n">
        <v>7794</v>
      </c>
      <c r="E28" s="393" t="n">
        <v>7753</v>
      </c>
      <c r="F28" s="393" t="n">
        <v>7683</v>
      </c>
      <c r="G28" s="393" t="n">
        <v>7608</v>
      </c>
      <c r="H28" s="393" t="n">
        <v>7540</v>
      </c>
      <c r="I28" s="393" t="n">
        <v>7472</v>
      </c>
      <c r="J28" s="393" t="n">
        <v>7469</v>
      </c>
      <c r="K28" s="393" t="n">
        <v>7465</v>
      </c>
      <c r="L28" s="393" t="n">
        <v>7453</v>
      </c>
      <c r="M28" s="308" t="n">
        <v>7425.5</v>
      </c>
      <c r="N28" s="394" t="n">
        <v>7462</v>
      </c>
      <c r="O28" s="394" t="n">
        <v>7468</v>
      </c>
      <c r="P28" s="394" t="n">
        <v>7472</v>
      </c>
      <c r="Q28" s="394" t="n"/>
      <c r="R28" s="394" t="n">
        <v>7470</v>
      </c>
      <c r="S28" s="394" t="n">
        <v>7468</v>
      </c>
      <c r="T28" s="394" t="n">
        <v>7461</v>
      </c>
      <c r="U28" s="394" t="n"/>
      <c r="V28" s="381" t="n">
        <v>7466</v>
      </c>
      <c r="W28" s="381" t="n">
        <v>7460</v>
      </c>
      <c r="X28" s="381" t="n">
        <v>7426</v>
      </c>
      <c r="Y28" s="381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2016</t>
        </is>
      </c>
      <c r="C31" s="14" t="inlineStr">
        <is>
          <t>2017</t>
        </is>
      </c>
      <c r="D31" s="14" t="inlineStr">
        <is>
          <t>2018</t>
        </is>
      </c>
      <c r="E31" s="14" t="inlineStr">
        <is>
          <t>2019</t>
        </is>
      </c>
      <c r="F31" s="14" t="inlineStr">
        <is>
          <t>2020</t>
        </is>
      </c>
      <c r="G31" s="14" t="inlineStr">
        <is>
          <t>2021</t>
        </is>
      </c>
      <c r="H31" s="14" t="inlineStr">
        <is>
          <t>2022</t>
        </is>
      </c>
      <c r="I31" s="14" t="inlineStr">
        <is>
          <t>2023</t>
        </is>
      </c>
      <c r="J31" s="14" t="inlineStr">
        <is>
          <t>2024</t>
        </is>
      </c>
      <c r="K31" s="14" t="inlineStr">
        <is>
          <t>2025</t>
        </is>
      </c>
      <c r="L31" s="14" t="inlineStr">
        <is>
          <t>2026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7663</v>
      </c>
      <c r="D32" s="379" t="n">
        <v>11946</v>
      </c>
      <c r="E32" s="379" t="n">
        <v>11356</v>
      </c>
      <c r="F32" s="379" t="n">
        <v>13576</v>
      </c>
      <c r="G32" s="379" t="n">
        <v>14224</v>
      </c>
      <c r="H32" s="379" t="n">
        <v>13931</v>
      </c>
      <c r="I32" s="379" t="n">
        <v>34704</v>
      </c>
      <c r="J32" s="379" t="n">
        <v>18315</v>
      </c>
      <c r="K32" s="379" t="n">
        <v>30242</v>
      </c>
      <c r="L32" s="379" t="n">
        <v>20935</v>
      </c>
      <c r="M32" s="308" t="inlineStr">
        <is>
          <t>MSFT 10k 2026.pdf | p.75 | Consolidated Balance Sheets | Cash and cash equivalents | as-printed: 20,935</t>
        </is>
      </c>
      <c r="N32" s="380" t="n">
        <v>80452</v>
      </c>
      <c r="O32" s="380" t="n">
        <v>17305</v>
      </c>
      <c r="P32" s="380" t="n">
        <v>19634</v>
      </c>
      <c r="Q32" s="380" t="n">
        <v>18315</v>
      </c>
      <c r="R32" s="380" t="n">
        <v>20840</v>
      </c>
      <c r="S32" s="380" t="n">
        <v>17482</v>
      </c>
      <c r="T32" s="380" t="n">
        <v>28828</v>
      </c>
      <c r="U32" s="380" t="n">
        <v>30242</v>
      </c>
      <c r="V32" s="381" t="n">
        <v>28849</v>
      </c>
      <c r="W32" s="381" t="n">
        <v>24296</v>
      </c>
      <c r="X32" s="381" t="n">
        <v>32105</v>
      </c>
      <c r="Y32" s="381" t="n">
        <v>20935</v>
      </c>
    </row>
    <row r="33" ht="15" customHeight="1" s="74">
      <c r="A33" s="17" t="inlineStr">
        <is>
          <t>Short-term Debt</t>
        </is>
      </c>
      <c r="B33" s="382" t="n"/>
      <c r="C33" s="382" t="n">
        <v>10121</v>
      </c>
      <c r="D33" s="382" t="n">
        <v>3998</v>
      </c>
      <c r="E33" s="382" t="n">
        <v>5516</v>
      </c>
      <c r="F33" s="382" t="n">
        <v>3749</v>
      </c>
      <c r="G33" s="382" t="n">
        <v>8072</v>
      </c>
      <c r="H33" s="382" t="n">
        <v>2749</v>
      </c>
      <c r="I33" s="382" t="n">
        <v>5247</v>
      </c>
      <c r="J33" s="382" t="n">
        <v>8942</v>
      </c>
      <c r="K33" s="382" t="n">
        <v>2999</v>
      </c>
      <c r="L33" s="382" t="n">
        <v>9227</v>
      </c>
      <c r="M33" s="308" t="inlineStr">
        <is>
          <t>MSFT 10k 2026.pdf | p.75 | Consolidated Balance Sheets | Current portion of long-term debt | as-printed: 9,227</t>
        </is>
      </c>
      <c r="N33" s="383" t="n">
        <v>29556</v>
      </c>
      <c r="O33" s="383" t="n">
        <v>29291</v>
      </c>
      <c r="P33" s="383" t="n">
        <v>22784</v>
      </c>
      <c r="Q33" s="383" t="n">
        <v>8942</v>
      </c>
      <c r="R33" s="383" t="n">
        <v>2249</v>
      </c>
      <c r="S33" s="383" t="n">
        <v>5248</v>
      </c>
      <c r="T33" s="383" t="n">
        <v>2999</v>
      </c>
      <c r="U33" s="383" t="n">
        <v>2999</v>
      </c>
      <c r="V33" s="384" t="n">
        <v>7832</v>
      </c>
      <c r="W33" s="384" t="n">
        <v>4837</v>
      </c>
      <c r="X33" s="384" t="n">
        <v>8839</v>
      </c>
      <c r="Y33" s="384" t="n">
        <v>9227</v>
      </c>
    </row>
    <row r="34" ht="15" customHeight="1" s="74">
      <c r="A34" s="15" t="inlineStr">
        <is>
          <t>Long-term Debt</t>
        </is>
      </c>
      <c r="B34" s="379" t="n"/>
      <c r="C34" s="379" t="n">
        <v>76073</v>
      </c>
      <c r="D34" s="379" t="n">
        <v>72242</v>
      </c>
      <c r="E34" s="379" t="n">
        <v>66662</v>
      </c>
      <c r="F34" s="379" t="n">
        <v>59578</v>
      </c>
      <c r="G34" s="379" t="n">
        <v>50074</v>
      </c>
      <c r="H34" s="379" t="n">
        <v>47032</v>
      </c>
      <c r="I34" s="379" t="n">
        <v>41990</v>
      </c>
      <c r="J34" s="379" t="n">
        <v>42688</v>
      </c>
      <c r="K34" s="379" t="n">
        <v>40152</v>
      </c>
      <c r="L34" s="379" t="n">
        <v>31067</v>
      </c>
      <c r="M34" s="308" t="inlineStr">
        <is>
          <t>MSFT 10k 2026.pdf | p.75 | Consolidated Balance Sheets | Long-term debt | as-printed: 31,067</t>
        </is>
      </c>
      <c r="N34" s="380" t="n">
        <v>41946</v>
      </c>
      <c r="O34" s="380" t="n">
        <v>44928</v>
      </c>
      <c r="P34" s="380" t="n">
        <v>42658</v>
      </c>
      <c r="Q34" s="380" t="n">
        <v>42688</v>
      </c>
      <c r="R34" s="380" t="n">
        <v>42868</v>
      </c>
      <c r="S34" s="380" t="n">
        <v>39722</v>
      </c>
      <c r="T34" s="380" t="n">
        <v>39882</v>
      </c>
      <c r="U34" s="380" t="n">
        <v>40152</v>
      </c>
      <c r="V34" s="381" t="n">
        <v>35376</v>
      </c>
      <c r="W34" s="381" t="n">
        <v>35425</v>
      </c>
      <c r="X34" s="381" t="n">
        <v>31423</v>
      </c>
      <c r="Y34" s="381" t="n">
        <v>31067</v>
      </c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387">
        <f>IF(AND(NOT(ISNUMBER(Data!X33)),NOT(ISNUMBER(Data!X34))),"-",Data!X33+Data!X34)</f>
        <v/>
      </c>
      <c r="Y35" s="387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387">
        <f>IFERROR(IF(OR(NOT(ISNUMBER(Data!X35)),NOT(ISNUMBER(Data!X32))),"-",Data!X35-Data!X32),"-")</f>
        <v/>
      </c>
      <c r="Y36" s="387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>
        <v>162696</v>
      </c>
      <c r="D37" s="382" t="n">
        <v>169662</v>
      </c>
      <c r="E37" s="382" t="n">
        <v>175552</v>
      </c>
      <c r="F37" s="382" t="n">
        <v>181915</v>
      </c>
      <c r="G37" s="382" t="n">
        <v>184406</v>
      </c>
      <c r="H37" s="382" t="n">
        <v>169684</v>
      </c>
      <c r="I37" s="382" t="n">
        <v>184257</v>
      </c>
      <c r="J37" s="382" t="n">
        <v>159734</v>
      </c>
      <c r="K37" s="382" t="n">
        <v>191131</v>
      </c>
      <c r="L37" s="382" t="n">
        <v>207710</v>
      </c>
      <c r="M37" s="308" t="inlineStr">
        <is>
          <t>MSFT 10k 2026.pdf | p.75 | Consolidated Balance Sheets | Total current assets | as-printed: 207,710</t>
        </is>
      </c>
      <c r="N37" s="383" t="n">
        <v>207586</v>
      </c>
      <c r="O37" s="383" t="n">
        <v>147393</v>
      </c>
      <c r="P37" s="383" t="n">
        <v>147180</v>
      </c>
      <c r="Q37" s="383" t="n">
        <v>159734</v>
      </c>
      <c r="R37" s="383" t="n">
        <v>149926</v>
      </c>
      <c r="S37" s="383" t="n">
        <v>147080</v>
      </c>
      <c r="T37" s="383" t="n">
        <v>156644</v>
      </c>
      <c r="U37" s="383" t="n">
        <v>191131</v>
      </c>
      <c r="V37" s="384" t="n">
        <v>189066</v>
      </c>
      <c r="W37" s="384" t="n">
        <v>180190</v>
      </c>
      <c r="X37" s="384" t="n">
        <v>175329</v>
      </c>
      <c r="Y37" s="384" t="n">
        <v>207710</v>
      </c>
    </row>
    <row r="38" ht="15" customHeight="1" s="74">
      <c r="A38" s="15" t="inlineStr">
        <is>
          <t>Total Current Liabilities</t>
        </is>
      </c>
      <c r="B38" s="379" t="n"/>
      <c r="C38" s="379" t="n">
        <v>55745</v>
      </c>
      <c r="D38" s="379" t="n">
        <v>58488</v>
      </c>
      <c r="E38" s="379" t="n">
        <v>69420</v>
      </c>
      <c r="F38" s="379" t="n">
        <v>72310</v>
      </c>
      <c r="G38" s="379" t="n">
        <v>88657</v>
      </c>
      <c r="H38" s="379" t="n">
        <v>95082</v>
      </c>
      <c r="I38" s="379" t="n">
        <v>104149</v>
      </c>
      <c r="J38" s="379" t="n">
        <v>125286</v>
      </c>
      <c r="K38" s="379" t="n">
        <v>141218</v>
      </c>
      <c r="L38" s="379" t="n">
        <v>168825</v>
      </c>
      <c r="M38" s="308" t="inlineStr">
        <is>
          <t>MSFT 10k 2026.pdf | p.75 | Consolidated Balance Sheets | Total current liabilities | as-printed: 168,825</t>
        </is>
      </c>
      <c r="N38" s="380" t="n">
        <v>124792</v>
      </c>
      <c r="O38" s="380" t="n">
        <v>121016</v>
      </c>
      <c r="P38" s="380" t="n">
        <v>118525</v>
      </c>
      <c r="Q38" s="380" t="n">
        <v>125286</v>
      </c>
      <c r="R38" s="380" t="n">
        <v>115200</v>
      </c>
      <c r="S38" s="380" t="n">
        <v>108882</v>
      </c>
      <c r="T38" s="380" t="n">
        <v>114206</v>
      </c>
      <c r="U38" s="380" t="n">
        <v>141218</v>
      </c>
      <c r="V38" s="381" t="n">
        <v>134996</v>
      </c>
      <c r="W38" s="381" t="n">
        <v>130005</v>
      </c>
      <c r="X38" s="381" t="n">
        <v>136661</v>
      </c>
      <c r="Y38" s="381" t="n">
        <v>168825</v>
      </c>
    </row>
    <row r="39" ht="15" customHeight="1" s="74">
      <c r="A39" s="17" t="inlineStr">
        <is>
          <t>Total Assets</t>
        </is>
      </c>
      <c r="B39" s="382" t="n"/>
      <c r="C39" s="382" t="n">
        <v>250312</v>
      </c>
      <c r="D39" s="382" t="n">
        <v>258848</v>
      </c>
      <c r="E39" s="382" t="n">
        <v>286556</v>
      </c>
      <c r="F39" s="382" t="n">
        <v>301311</v>
      </c>
      <c r="G39" s="382" t="n">
        <v>333779</v>
      </c>
      <c r="H39" s="382" t="n">
        <v>364840</v>
      </c>
      <c r="I39" s="382" t="n">
        <v>411976</v>
      </c>
      <c r="J39" s="382" t="n">
        <v>512163</v>
      </c>
      <c r="K39" s="382" t="n">
        <v>619003</v>
      </c>
      <c r="L39" s="382" t="n">
        <v>758376</v>
      </c>
      <c r="M39" s="308" t="inlineStr">
        <is>
          <t>MSFT 10k 2026.pdf | p.75 | Consolidated Balance Sheets | Total assets | as-printed: 758,376</t>
        </is>
      </c>
      <c r="N39" s="383" t="n">
        <v>445785</v>
      </c>
      <c r="O39" s="383" t="n">
        <v>470558</v>
      </c>
      <c r="P39" s="383" t="n">
        <v>484275</v>
      </c>
      <c r="Q39" s="383" t="n">
        <v>512163</v>
      </c>
      <c r="R39" s="383" t="n">
        <v>523013</v>
      </c>
      <c r="S39" s="383" t="n">
        <v>533898</v>
      </c>
      <c r="T39" s="383" t="n">
        <v>562624</v>
      </c>
      <c r="U39" s="383" t="n">
        <v>619003</v>
      </c>
      <c r="V39" s="384" t="n">
        <v>636351</v>
      </c>
      <c r="W39" s="384" t="n">
        <v>665302</v>
      </c>
      <c r="X39" s="384" t="n">
        <v>694228</v>
      </c>
      <c r="Y39" s="384" t="n">
        <v>758376</v>
      </c>
    </row>
    <row r="40" ht="15" customHeight="1" s="74">
      <c r="A40" s="15" t="inlineStr">
        <is>
          <t>Total Liabilities</t>
        </is>
      </c>
      <c r="B40" s="388" t="n"/>
      <c r="C40" s="388" t="n">
        <v>162601</v>
      </c>
      <c r="D40" s="388" t="n">
        <v>176130</v>
      </c>
      <c r="E40" s="388" t="n">
        <v>184226</v>
      </c>
      <c r="F40" s="388" t="n">
        <v>183007</v>
      </c>
      <c r="G40" s="388" t="n">
        <v>191791</v>
      </c>
      <c r="H40" s="388" t="n">
        <v>198298</v>
      </c>
      <c r="I40" s="388" t="n">
        <v>205753</v>
      </c>
      <c r="J40" s="388" t="n">
        <v>243686</v>
      </c>
      <c r="K40" s="388" t="n">
        <v>275524</v>
      </c>
      <c r="L40" s="388" t="n">
        <v>315989</v>
      </c>
      <c r="M40" s="308" t="inlineStr">
        <is>
          <t>MSFT 10k 2026.pdf | p.75 | Consolidated Balance Sheets | Total liabilities | as-printed: 315,989</t>
        </is>
      </c>
      <c r="N40" s="389" t="n">
        <v>225071</v>
      </c>
      <c r="O40" s="389" t="n">
        <v>232290</v>
      </c>
      <c r="P40" s="389" t="n">
        <v>231123</v>
      </c>
      <c r="Q40" s="389" t="n">
        <v>243686</v>
      </c>
      <c r="R40" s="389" t="n">
        <v>235290</v>
      </c>
      <c r="S40" s="389" t="n">
        <v>231203</v>
      </c>
      <c r="T40" s="389" t="n">
        <v>240733</v>
      </c>
      <c r="U40" s="389" t="n">
        <v>275524</v>
      </c>
      <c r="V40" s="390" t="n">
        <v>273275</v>
      </c>
      <c r="W40" s="390" t="n">
        <v>274427</v>
      </c>
      <c r="X40" s="390" t="n">
        <v>279861</v>
      </c>
      <c r="Y40" s="390" t="n">
        <v>315989</v>
      </c>
    </row>
    <row r="41" ht="15" customHeight="1" s="74">
      <c r="A41" s="17" t="inlineStr">
        <is>
          <t>Shareholders' Equity</t>
        </is>
      </c>
      <c r="B41" s="382" t="n"/>
      <c r="C41" s="382" t="n">
        <v>87711</v>
      </c>
      <c r="D41" s="382" t="n">
        <v>82718</v>
      </c>
      <c r="E41" s="382" t="n">
        <v>102330</v>
      </c>
      <c r="F41" s="382" t="n">
        <v>118304</v>
      </c>
      <c r="G41" s="382" t="n">
        <v>141988</v>
      </c>
      <c r="H41" s="382" t="n">
        <v>166542</v>
      </c>
      <c r="I41" s="382" t="n">
        <v>206223</v>
      </c>
      <c r="J41" s="382" t="n">
        <v>268477</v>
      </c>
      <c r="K41" s="382" t="n">
        <v>343479</v>
      </c>
      <c r="L41" s="382" t="n">
        <v>442387</v>
      </c>
      <c r="M41" s="308" t="inlineStr">
        <is>
          <t>MSFT 10k 2026.pdf | p.75 | Consolidated Balance Sheets | Total stockholders' equity | as-printed: 442,387</t>
        </is>
      </c>
      <c r="N41" s="383" t="n">
        <v>220714</v>
      </c>
      <c r="O41" s="383" t="n">
        <v>238268</v>
      </c>
      <c r="P41" s="383" t="n">
        <v>253152</v>
      </c>
      <c r="Q41" s="383" t="n">
        <v>268477</v>
      </c>
      <c r="R41" s="383" t="n">
        <v>287723</v>
      </c>
      <c r="S41" s="383" t="n">
        <v>302695</v>
      </c>
      <c r="T41" s="383" t="n">
        <v>321891</v>
      </c>
      <c r="U41" s="383" t="n">
        <v>343479</v>
      </c>
      <c r="V41" s="384" t="n">
        <v>363076</v>
      </c>
      <c r="W41" s="384" t="n">
        <v>390875</v>
      </c>
      <c r="X41" s="384" t="n">
        <v>414367</v>
      </c>
      <c r="Y41" s="384" t="n">
        <v>442387</v>
      </c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381" t="n"/>
      <c r="X42" s="381" t="n"/>
      <c r="Y42" s="381" t="n"/>
    </row>
    <row r="43" ht="15" customHeight="1" s="74">
      <c r="A43" s="17" t="inlineStr">
        <is>
          <t>Intangible Assets &amp; Goodwill</t>
        </is>
      </c>
      <c r="B43" s="382" t="n"/>
      <c r="C43" s="382" t="n">
        <v>35122</v>
      </c>
      <c r="D43" s="382" t="n">
        <v>35683</v>
      </c>
      <c r="E43" s="382" t="n">
        <v>49776</v>
      </c>
      <c r="F43" s="382" t="n">
        <v>43351</v>
      </c>
      <c r="G43" s="382" t="n">
        <v>49711</v>
      </c>
      <c r="H43" s="382" t="n">
        <v>67524</v>
      </c>
      <c r="I43" s="382" t="n">
        <v>67886</v>
      </c>
      <c r="J43" s="382" t="n">
        <v>119220</v>
      </c>
      <c r="K43" s="382" t="n">
        <v>119509</v>
      </c>
      <c r="L43" s="382" t="n">
        <v>119651</v>
      </c>
      <c r="M43" s="308" t="inlineStr">
        <is>
          <t>MSFT 10k 2026.pdf | p.75 | Consolidated Balance Sheets | Goodwill | as-printed: 119,651</t>
        </is>
      </c>
      <c r="N43" s="383" t="n">
        <v>67790</v>
      </c>
      <c r="O43" s="383" t="n">
        <v>118931</v>
      </c>
      <c r="P43" s="383" t="n">
        <v>119163</v>
      </c>
      <c r="Q43" s="383" t="n">
        <v>119220</v>
      </c>
      <c r="R43" s="383" t="n">
        <v>119374</v>
      </c>
      <c r="S43" s="383" t="n">
        <v>119191</v>
      </c>
      <c r="T43" s="383" t="n"/>
      <c r="U43" s="383" t="n">
        <v>119509</v>
      </c>
      <c r="V43" s="384" t="n">
        <v>119497</v>
      </c>
      <c r="W43" s="384" t="n">
        <v>119622</v>
      </c>
      <c r="X43" s="384" t="n">
        <v>119661</v>
      </c>
      <c r="Y43" s="384" t="n">
        <v>119651</v>
      </c>
    </row>
    <row r="44" ht="15" customHeight="1" s="74">
      <c r="A44" s="15" t="inlineStr">
        <is>
          <t>PP&amp;E</t>
        </is>
      </c>
      <c r="B44" s="379" t="n"/>
      <c r="C44" s="379" t="n">
        <v>23734</v>
      </c>
      <c r="D44" s="379" t="n">
        <v>29460</v>
      </c>
      <c r="E44" s="379" t="n">
        <v>36477</v>
      </c>
      <c r="F44" s="379" t="n">
        <v>44151</v>
      </c>
      <c r="G44" s="379" t="n">
        <v>59715</v>
      </c>
      <c r="H44" s="379" t="n">
        <v>74398</v>
      </c>
      <c r="I44" s="379" t="n">
        <v>95641</v>
      </c>
      <c r="J44" s="379" t="n">
        <v>135591</v>
      </c>
      <c r="K44" s="379" t="n">
        <v>204966</v>
      </c>
      <c r="L44" s="379" t="n">
        <v>313076</v>
      </c>
      <c r="M44" s="308" t="inlineStr">
        <is>
          <t>MSFT 10k 2026.pdf | p.75 | Consolidated Balance Sheets | Property and equipment, net of accumulated depreciation of $118,691 and $93,653 | as-printed: 313,076</t>
        </is>
      </c>
      <c r="N44" s="380" t="n">
        <v>102502</v>
      </c>
      <c r="O44" s="380" t="n">
        <v>112308</v>
      </c>
      <c r="P44" s="380" t="n">
        <v>121375</v>
      </c>
      <c r="Q44" s="380" t="n">
        <v>135591</v>
      </c>
      <c r="R44" s="380" t="n">
        <v>152863</v>
      </c>
      <c r="S44" s="380" t="n">
        <v>166902</v>
      </c>
      <c r="T44" s="380" t="n">
        <v>183939</v>
      </c>
      <c r="U44" s="380" t="n">
        <v>204966</v>
      </c>
      <c r="V44" s="381" t="n">
        <v>230861</v>
      </c>
      <c r="W44" s="381" t="n">
        <v>261126</v>
      </c>
      <c r="X44" s="381" t="n">
        <v>283228</v>
      </c>
      <c r="Y44" s="381" t="n">
        <v>313076</v>
      </c>
    </row>
    <row r="45" ht="15" customHeight="1" s="74">
      <c r="A45" s="17" t="inlineStr">
        <is>
          <t>Receivables</t>
        </is>
      </c>
      <c r="B45" s="382" t="n"/>
      <c r="C45" s="382" t="n">
        <v>22431</v>
      </c>
      <c r="D45" s="382" t="n">
        <v>26481</v>
      </c>
      <c r="E45" s="382" t="n">
        <v>29524</v>
      </c>
      <c r="F45" s="382" t="n">
        <v>32011</v>
      </c>
      <c r="G45" s="382" t="n">
        <v>38043</v>
      </c>
      <c r="H45" s="382" t="n">
        <v>44261</v>
      </c>
      <c r="I45" s="382" t="n">
        <v>48688</v>
      </c>
      <c r="J45" s="382" t="n">
        <v>56924</v>
      </c>
      <c r="K45" s="382" t="n">
        <v>69905</v>
      </c>
      <c r="L45" s="382" t="n">
        <v>80876</v>
      </c>
      <c r="M45" s="308" t="inlineStr">
        <is>
          <t>MSFT 10k 2026.pdf | p.75 | Consolidated Balance Sheets | Accounts receivable, net of allowance for doubtful accounts of $1,040 and $944 | as-printed: 80,876</t>
        </is>
      </c>
      <c r="N45" s="383" t="n">
        <v>36953</v>
      </c>
      <c r="O45" s="383" t="n">
        <v>42831</v>
      </c>
      <c r="P45" s="383" t="n">
        <v>44029</v>
      </c>
      <c r="Q45" s="383" t="n">
        <v>56924</v>
      </c>
      <c r="R45" s="383" t="n">
        <v>44148</v>
      </c>
      <c r="S45" s="383" t="n">
        <v>48188</v>
      </c>
      <c r="T45" s="383" t="n">
        <v>51700</v>
      </c>
      <c r="U45" s="383" t="n">
        <v>69905</v>
      </c>
      <c r="V45" s="384" t="n">
        <v>52894</v>
      </c>
      <c r="W45" s="384" t="n">
        <v>56535</v>
      </c>
      <c r="X45" s="384" t="n">
        <v>60041</v>
      </c>
      <c r="Y45" s="384" t="n">
        <v>80876</v>
      </c>
    </row>
    <row r="46" ht="15" customHeight="1" s="74">
      <c r="A46" s="15" t="inlineStr">
        <is>
          <t>Payables</t>
        </is>
      </c>
      <c r="B46" s="379" t="n"/>
      <c r="C46" s="379" t="n">
        <v>7390</v>
      </c>
      <c r="D46" s="379" t="n">
        <v>8617</v>
      </c>
      <c r="E46" s="379" t="n">
        <v>9382</v>
      </c>
      <c r="F46" s="379" t="n">
        <v>12530</v>
      </c>
      <c r="G46" s="379" t="n">
        <v>15163</v>
      </c>
      <c r="H46" s="379" t="n">
        <v>19000</v>
      </c>
      <c r="I46" s="379" t="n">
        <v>18095</v>
      </c>
      <c r="J46" s="379" t="n">
        <v>21996</v>
      </c>
      <c r="K46" s="379" t="n">
        <v>27724</v>
      </c>
      <c r="L46" s="379" t="n">
        <v>42416</v>
      </c>
      <c r="M46" s="308" t="inlineStr">
        <is>
          <t>MSFT 10k 2026.pdf | p.75 | Consolidated Balance Sheets | Accounts payable | as-printed: 42,416</t>
        </is>
      </c>
      <c r="N46" s="380" t="n"/>
      <c r="O46" s="380" t="n">
        <v>17695</v>
      </c>
      <c r="P46" s="380" t="n"/>
      <c r="Q46" s="380" t="n">
        <v>21996</v>
      </c>
      <c r="R46" s="380" t="n">
        <v>22768</v>
      </c>
      <c r="S46" s="380" t="n">
        <v>22608</v>
      </c>
      <c r="T46" s="380" t="n">
        <v>26250</v>
      </c>
      <c r="U46" s="380" t="n">
        <v>27724</v>
      </c>
      <c r="V46" s="381" t="n">
        <v>32580</v>
      </c>
      <c r="W46" s="381" t="n">
        <v>37328</v>
      </c>
      <c r="X46" s="381" t="n">
        <v>37513</v>
      </c>
      <c r="Y46" s="381" t="n">
        <v>42416</v>
      </c>
    </row>
    <row r="47" ht="15" customHeight="1" s="74">
      <c r="A47" s="17" t="inlineStr">
        <is>
          <t>Inventory</t>
        </is>
      </c>
      <c r="B47" s="382" t="n"/>
      <c r="C47" s="382" t="n">
        <v>2181</v>
      </c>
      <c r="D47" s="382" t="n">
        <v>2662</v>
      </c>
      <c r="E47" s="382" t="n">
        <v>2063</v>
      </c>
      <c r="F47" s="382" t="n">
        <v>1895</v>
      </c>
      <c r="G47" s="382" t="n">
        <v>2636</v>
      </c>
      <c r="H47" s="382" t="n">
        <v>3742</v>
      </c>
      <c r="I47" s="382" t="n">
        <v>2500</v>
      </c>
      <c r="J47" s="382" t="n">
        <v>1246</v>
      </c>
      <c r="K47" s="382" t="n">
        <v>938</v>
      </c>
      <c r="L47" s="382" t="n">
        <v>1397</v>
      </c>
      <c r="M47" s="308" t="inlineStr">
        <is>
          <t>MSFT 10k 2026.pdf | p.75 | Consolidated Balance Sheets | Inventories | as-printed: 1,397</t>
        </is>
      </c>
      <c r="N47" s="383" t="n"/>
      <c r="O47" s="383" t="n">
        <v>1615</v>
      </c>
      <c r="P47" s="383" t="n"/>
      <c r="Q47" s="383" t="n">
        <v>1246</v>
      </c>
      <c r="R47" s="383" t="n">
        <v>1626</v>
      </c>
      <c r="S47" s="383" t="n">
        <v>909</v>
      </c>
      <c r="T47" s="383" t="n">
        <v>848</v>
      </c>
      <c r="U47" s="383" t="n">
        <v>938</v>
      </c>
      <c r="V47" s="384" t="n">
        <v>1130</v>
      </c>
      <c r="W47" s="384" t="n">
        <v>1059</v>
      </c>
      <c r="X47" s="384" t="n">
        <v>1219</v>
      </c>
      <c r="Y47" s="384" t="n">
        <v>1397</v>
      </c>
    </row>
    <row r="48" ht="15" customHeight="1" s="74">
      <c r="A48" s="10" t="inlineStr">
        <is>
          <t>Retained Earnings</t>
        </is>
      </c>
      <c r="B48" s="432" t="n"/>
      <c r="C48" s="432" t="n">
        <v>17769</v>
      </c>
      <c r="D48" s="432" t="n">
        <v>13682</v>
      </c>
      <c r="E48" s="432" t="n">
        <v>24150</v>
      </c>
      <c r="F48" s="432" t="n">
        <v>34566</v>
      </c>
      <c r="G48" s="432" t="n">
        <v>57055</v>
      </c>
      <c r="H48" s="432" t="n">
        <v>84281</v>
      </c>
      <c r="I48" s="432" t="n">
        <v>118848</v>
      </c>
      <c r="J48" s="432" t="n">
        <v>173144</v>
      </c>
      <c r="K48" s="432" t="n">
        <v>237731</v>
      </c>
      <c r="L48" s="432" t="n">
        <v>328265</v>
      </c>
      <c r="M48" s="308" t="inlineStr">
        <is>
          <t>MSFT 10k 2026.pdf | p.75 | Consolidated Balance Sheets | Retained earnings | as-printed: 328,265</t>
        </is>
      </c>
      <c r="N48" s="433" t="n"/>
      <c r="O48" s="433" t="n">
        <v>145737</v>
      </c>
      <c r="P48" s="433" t="n"/>
      <c r="Q48" s="433" t="n">
        <v>173144</v>
      </c>
      <c r="R48" s="433" t="n">
        <v>188929</v>
      </c>
      <c r="S48" s="433" t="n">
        <v>203482</v>
      </c>
      <c r="T48" s="433" t="n">
        <v>219759</v>
      </c>
      <c r="U48" s="433" t="n">
        <v>237731</v>
      </c>
      <c r="V48" s="433" t="n">
        <v>254873</v>
      </c>
      <c r="W48" s="433" t="n">
        <v>280789</v>
      </c>
      <c r="X48" s="433" t="n">
        <v>302526</v>
      </c>
      <c r="Y48" s="433" t="n">
        <v>328265</v>
      </c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2016</t>
        </is>
      </c>
      <c r="C50" s="14" t="inlineStr">
        <is>
          <t>2017</t>
        </is>
      </c>
      <c r="D50" s="14" t="inlineStr">
        <is>
          <t>2018</t>
        </is>
      </c>
      <c r="E50" s="14" t="inlineStr">
        <is>
          <t>2019</t>
        </is>
      </c>
      <c r="F50" s="14" t="inlineStr">
        <is>
          <t>2020</t>
        </is>
      </c>
      <c r="G50" s="14" t="inlineStr">
        <is>
          <t>2021</t>
        </is>
      </c>
      <c r="H50" s="14" t="inlineStr">
        <is>
          <t>2022</t>
        </is>
      </c>
      <c r="I50" s="14" t="inlineStr">
        <is>
          <t>2023</t>
        </is>
      </c>
      <c r="J50" s="14" t="inlineStr">
        <is>
          <t>2024</t>
        </is>
      </c>
      <c r="K50" s="14" t="inlineStr">
        <is>
          <t>2025</t>
        </is>
      </c>
      <c r="L50" s="14" t="inlineStr">
        <is>
          <t>2026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33325</v>
      </c>
      <c r="C51" s="382" t="n">
        <v>39507</v>
      </c>
      <c r="D51" s="382" t="n">
        <v>43884</v>
      </c>
      <c r="E51" s="382" t="n">
        <v>52185</v>
      </c>
      <c r="F51" s="382" t="n">
        <v>60675</v>
      </c>
      <c r="G51" s="382" t="n">
        <v>76740</v>
      </c>
      <c r="H51" s="382" t="n">
        <v>89035</v>
      </c>
      <c r="I51" s="382" t="n">
        <v>87582</v>
      </c>
      <c r="J51" s="382" t="n">
        <v>118548</v>
      </c>
      <c r="K51" s="382" t="n">
        <v>136162</v>
      </c>
      <c r="L51" s="382" t="n">
        <v>182935</v>
      </c>
      <c r="M51" s="308" t="inlineStr">
        <is>
          <t>MSFT 10k 2026.pdf | p.76 | Consolidated Cash Flows Statements | Net cash from operations | as-printed: 182,935</t>
        </is>
      </c>
      <c r="N51" s="383" t="n">
        <v>30583</v>
      </c>
      <c r="O51" s="383" t="n">
        <v>18853</v>
      </c>
      <c r="P51" s="383" t="n">
        <v>31917</v>
      </c>
      <c r="Q51" s="383" t="n">
        <v>37195</v>
      </c>
      <c r="R51" s="383" t="n">
        <v>34180</v>
      </c>
      <c r="S51" s="383" t="n">
        <v>22291</v>
      </c>
      <c r="T51" s="383" t="n">
        <v>37044</v>
      </c>
      <c r="U51" s="383" t="n">
        <v>42647</v>
      </c>
      <c r="V51" s="384" t="n">
        <v>45057</v>
      </c>
      <c r="W51" s="384" t="n">
        <v>35758</v>
      </c>
      <c r="X51" s="384" t="n">
        <v>46679</v>
      </c>
      <c r="Y51" s="384" t="n">
        <v>55441</v>
      </c>
    </row>
    <row r="52" ht="15" customHeight="1" s="74">
      <c r="A52" s="15" t="inlineStr">
        <is>
          <t>Capital Expenditures</t>
        </is>
      </c>
      <c r="B52" s="379" t="n">
        <v>8343</v>
      </c>
      <c r="C52" s="379" t="n">
        <v>8129</v>
      </c>
      <c r="D52" s="379" t="n">
        <v>11632</v>
      </c>
      <c r="E52" s="379" t="n">
        <v>13925</v>
      </c>
      <c r="F52" s="379" t="n">
        <v>15441</v>
      </c>
      <c r="G52" s="379" t="n">
        <v>20622</v>
      </c>
      <c r="H52" s="379" t="n">
        <v>23886</v>
      </c>
      <c r="I52" s="379" t="n">
        <v>28107</v>
      </c>
      <c r="J52" s="379" t="n">
        <v>44477</v>
      </c>
      <c r="K52" s="379" t="n">
        <v>64551</v>
      </c>
      <c r="L52" s="379" t="n">
        <v>115948</v>
      </c>
      <c r="M52" s="308" t="inlineStr">
        <is>
          <t>MSFT 10k 2026.pdf | p.76 | Consolidated Cash Flows Statements | Additions to property and equipment | as-printed: (115,948)</t>
        </is>
      </c>
      <c r="N52" s="380" t="n">
        <v>9917</v>
      </c>
      <c r="O52" s="380" t="n">
        <v>9735</v>
      </c>
      <c r="P52" s="380" t="n">
        <v>10952</v>
      </c>
      <c r="Q52" s="380" t="n">
        <v>13873</v>
      </c>
      <c r="R52" s="380" t="n">
        <v>14923</v>
      </c>
      <c r="S52" s="380" t="n">
        <v>15804</v>
      </c>
      <c r="T52" s="380" t="n">
        <v>16745</v>
      </c>
      <c r="U52" s="380" t="n">
        <v>17079</v>
      </c>
      <c r="V52" s="381" t="n">
        <v>19394</v>
      </c>
      <c r="W52" s="381" t="n">
        <v>29876</v>
      </c>
      <c r="X52" s="381" t="n">
        <v>30876</v>
      </c>
      <c r="Y52" s="381" t="n">
        <v>35802</v>
      </c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387">
        <f>IFERROR(IF(OR(NOT(ISNUMBER(Data!X51)),NOT(ISNUMBER(Data!X52))),"-",Data!X51-ABS(Data!X52)),"-")</f>
        <v/>
      </c>
      <c r="Y53" s="387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2668</v>
      </c>
      <c r="C54" s="379" t="n">
        <v>3266</v>
      </c>
      <c r="D54" s="379" t="n">
        <v>3940</v>
      </c>
      <c r="E54" s="379" t="n">
        <v>4652</v>
      </c>
      <c r="F54" s="379" t="n">
        <v>5289</v>
      </c>
      <c r="G54" s="379" t="n">
        <v>6118</v>
      </c>
      <c r="H54" s="379" t="n">
        <v>7502</v>
      </c>
      <c r="I54" s="379" t="n">
        <v>9611</v>
      </c>
      <c r="J54" s="379" t="n">
        <v>10734</v>
      </c>
      <c r="K54" s="379" t="n">
        <v>11974</v>
      </c>
      <c r="L54" s="379" t="n">
        <v>12405</v>
      </c>
      <c r="M54" s="308" t="inlineStr">
        <is>
          <t>MSFT 10k 2026.pdf | p.76 | Consolidated Cash Flows Statements | Stock-based compensation expense | as-printed: 12,405</t>
        </is>
      </c>
      <c r="N54" s="380" t="n">
        <v>2507</v>
      </c>
      <c r="O54" s="380" t="n">
        <v>2828</v>
      </c>
      <c r="P54" s="380" t="n">
        <v>2703</v>
      </c>
      <c r="Q54" s="380" t="n">
        <v>2696</v>
      </c>
      <c r="R54" s="380" t="n">
        <v>2832</v>
      </c>
      <c r="S54" s="380" t="n">
        <v>3089</v>
      </c>
      <c r="T54" s="380" t="n">
        <v>2980</v>
      </c>
      <c r="U54" s="380" t="n">
        <v>3073</v>
      </c>
      <c r="V54" s="381" t="n">
        <v>2983</v>
      </c>
      <c r="W54" s="381" t="n">
        <v>3219</v>
      </c>
      <c r="X54" s="381" t="n">
        <v>3081</v>
      </c>
      <c r="Y54" s="381" t="n">
        <v>3122</v>
      </c>
    </row>
    <row r="55" ht="15" customHeight="1" s="74">
      <c r="A55" s="17" t="inlineStr">
        <is>
          <t>Dividends Paid</t>
        </is>
      </c>
      <c r="B55" s="382" t="n">
        <v>11006</v>
      </c>
      <c r="C55" s="382" t="n">
        <v>11845</v>
      </c>
      <c r="D55" s="382" t="n">
        <v>12699</v>
      </c>
      <c r="E55" s="382" t="n">
        <v>13811</v>
      </c>
      <c r="F55" s="382" t="n">
        <v>15137</v>
      </c>
      <c r="G55" s="382" t="n">
        <v>16521</v>
      </c>
      <c r="H55" s="382" t="n">
        <v>18135</v>
      </c>
      <c r="I55" s="382" t="n">
        <v>19800</v>
      </c>
      <c r="J55" s="382" t="n">
        <v>21771</v>
      </c>
      <c r="K55" s="382" t="n">
        <v>24082</v>
      </c>
      <c r="L55" s="382" t="n">
        <v>26445</v>
      </c>
      <c r="M55" s="308" t="inlineStr">
        <is>
          <t>MSFT 10k 2026.pdf | p.76 | Consolidated Cash Flows Statements | Common stock cash dividends paid | as-printed: (26,445)</t>
        </is>
      </c>
      <c r="N55" s="383" t="n">
        <v>5051</v>
      </c>
      <c r="O55" s="383" t="n">
        <v>5574</v>
      </c>
      <c r="P55" s="383" t="n">
        <v>5572</v>
      </c>
      <c r="Q55" s="383" t="n">
        <v>5574</v>
      </c>
      <c r="R55" s="383" t="n">
        <v>5574</v>
      </c>
      <c r="S55" s="383" t="n">
        <v>6170</v>
      </c>
      <c r="T55" s="383" t="n">
        <v>6169</v>
      </c>
      <c r="U55" s="383" t="n">
        <v>6169</v>
      </c>
      <c r="V55" s="384" t="n">
        <v>6169</v>
      </c>
      <c r="W55" s="384" t="n">
        <v>6762</v>
      </c>
      <c r="X55" s="384" t="n">
        <v>6756</v>
      </c>
      <c r="Y55" s="384" t="n">
        <v>6758</v>
      </c>
    </row>
    <row r="56" ht="15" customHeight="1" s="74">
      <c r="A56" s="15" t="inlineStr">
        <is>
          <t>Share Repurchases</t>
        </is>
      </c>
      <c r="B56" s="379" t="n">
        <v>15969</v>
      </c>
      <c r="C56" s="379" t="n">
        <v>11788</v>
      </c>
      <c r="D56" s="379" t="n">
        <v>10721</v>
      </c>
      <c r="E56" s="379" t="n">
        <v>19543</v>
      </c>
      <c r="F56" s="379" t="n">
        <v>22968</v>
      </c>
      <c r="G56" s="379" t="n">
        <v>27385</v>
      </c>
      <c r="H56" s="379" t="n">
        <v>32696</v>
      </c>
      <c r="I56" s="379" t="n">
        <v>22245</v>
      </c>
      <c r="J56" s="379" t="n">
        <v>17254</v>
      </c>
      <c r="K56" s="379" t="n">
        <v>18420</v>
      </c>
      <c r="L56" s="379" t="n">
        <v>22271</v>
      </c>
      <c r="M56" s="308" t="inlineStr">
        <is>
          <t>MSFT 10k 2026.pdf | p.76 | Consolidated Cash Flows Statements | Common stock repurchased | as-printed: (22,271)</t>
        </is>
      </c>
      <c r="N56" s="380" t="n">
        <v>4831</v>
      </c>
      <c r="O56" s="380" t="n">
        <v>4000</v>
      </c>
      <c r="P56" s="380" t="n">
        <v>4213</v>
      </c>
      <c r="Q56" s="380" t="n">
        <v>4210</v>
      </c>
      <c r="R56" s="380" t="n">
        <v>4107</v>
      </c>
      <c r="S56" s="380" t="n">
        <v>4986</v>
      </c>
      <c r="T56" s="380" t="n">
        <v>4781</v>
      </c>
      <c r="U56" s="380" t="n">
        <v>4546</v>
      </c>
      <c r="V56" s="381" t="n">
        <v>5650</v>
      </c>
      <c r="W56" s="381" t="n">
        <v>7415</v>
      </c>
      <c r="X56" s="381" t="n">
        <v>4627</v>
      </c>
      <c r="Y56" s="381" t="n">
        <v>4579</v>
      </c>
    </row>
    <row r="57">
      <c r="A57" s="2" t="inlineStr">
        <is>
          <t>Historical Share Price (Period-End)</t>
        </is>
      </c>
      <c r="B57" s="2" t="n">
        <v>51.17</v>
      </c>
      <c r="C57" s="2" t="n">
        <v>68.93000000000001</v>
      </c>
      <c r="D57" s="2" t="n">
        <v>98.61</v>
      </c>
      <c r="E57" s="2" t="n">
        <v>133.96</v>
      </c>
      <c r="F57" s="2" t="n">
        <v>203.51</v>
      </c>
      <c r="G57" s="2" t="n">
        <v>270.9</v>
      </c>
      <c r="H57" s="2" t="n">
        <v>256.83</v>
      </c>
      <c r="I57" s="2" t="n">
        <v>340.54</v>
      </c>
      <c r="J57" s="2" t="n">
        <v>446.95</v>
      </c>
      <c r="K57" s="2" t="n">
        <v>497.41</v>
      </c>
      <c r="L57" s="2" t="n">
        <v>373.02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224" t="n"/>
      <c r="Y57" s="224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Productivity and Business Processes</t>
        </is>
      </c>
      <c r="B61" s="425" t="n">
        <v>25792</v>
      </c>
      <c r="C61" s="425" t="n">
        <v>29870</v>
      </c>
      <c r="D61" s="425" t="n">
        <v>35865</v>
      </c>
      <c r="E61" s="425" t="n">
        <v>41160</v>
      </c>
      <c r="F61" s="425" t="n">
        <v>46398</v>
      </c>
      <c r="G61" s="425" t="n">
        <v>53915</v>
      </c>
      <c r="H61" s="425" t="n">
        <v>63364</v>
      </c>
      <c r="I61" s="425" t="n">
        <v>94151</v>
      </c>
      <c r="J61" s="425" t="n">
        <v>106820</v>
      </c>
      <c r="K61" s="425" t="n">
        <v>120810</v>
      </c>
      <c r="L61" s="425" t="n">
        <v>139996</v>
      </c>
      <c r="M61" s="261" t="n"/>
      <c r="N61" s="395" t="n">
        <v>18592</v>
      </c>
      <c r="O61" s="395" t="n">
        <v>19249</v>
      </c>
      <c r="P61" s="395" t="n">
        <v>19570</v>
      </c>
      <c r="Q61" s="395" t="n">
        <v>49409</v>
      </c>
      <c r="R61" s="395" t="n">
        <v>28317</v>
      </c>
      <c r="S61" s="395" t="n">
        <v>29437</v>
      </c>
      <c r="T61" s="395" t="n">
        <v>29944</v>
      </c>
      <c r="U61" s="395" t="n">
        <v>33112</v>
      </c>
      <c r="V61" s="395" t="n">
        <v>33020</v>
      </c>
      <c r="W61" s="395" t="n">
        <v>34116</v>
      </c>
      <c r="X61" s="395" t="n">
        <v>35013</v>
      </c>
      <c r="Y61" s="395" t="n">
        <v>37847</v>
      </c>
    </row>
    <row r="62">
      <c r="A62" s="263" t="inlineStr">
        <is>
          <t>Intelligent Cloud</t>
        </is>
      </c>
      <c r="B62" s="426" t="n">
        <v>24952</v>
      </c>
      <c r="C62" s="426" t="n">
        <v>27407</v>
      </c>
      <c r="D62" s="426" t="n">
        <v>32219</v>
      </c>
      <c r="E62" s="426" t="n">
        <v>38985</v>
      </c>
      <c r="F62" s="426" t="n">
        <v>48366</v>
      </c>
      <c r="G62" s="426" t="n">
        <v>60080</v>
      </c>
      <c r="H62" s="426" t="n">
        <v>75251</v>
      </c>
      <c r="I62" s="426" t="n">
        <v>72944</v>
      </c>
      <c r="J62" s="426" t="n">
        <v>87464</v>
      </c>
      <c r="K62" s="426" t="n">
        <v>106265</v>
      </c>
      <c r="L62" s="426" t="n">
        <v>137791</v>
      </c>
      <c r="M62" s="261" t="n"/>
      <c r="N62" s="395" t="n">
        <v>24259</v>
      </c>
      <c r="O62" s="395" t="n">
        <v>25880</v>
      </c>
      <c r="P62" s="395" t="n">
        <v>26708</v>
      </c>
      <c r="Q62" s="395" t="n">
        <v>10617</v>
      </c>
      <c r="R62" s="395" t="n">
        <v>24092</v>
      </c>
      <c r="S62" s="395" t="n">
        <v>25544</v>
      </c>
      <c r="T62" s="395" t="n">
        <v>26751</v>
      </c>
      <c r="U62" s="395" t="n">
        <v>29878</v>
      </c>
      <c r="V62" s="395" t="n">
        <v>30897</v>
      </c>
      <c r="W62" s="395" t="n">
        <v>32907</v>
      </c>
      <c r="X62" s="395" t="n">
        <v>34681</v>
      </c>
      <c r="Y62" s="395" t="n">
        <v>39306</v>
      </c>
    </row>
    <row r="63">
      <c r="A63" s="259" t="inlineStr">
        <is>
          <t>More Personal Computing</t>
        </is>
      </c>
      <c r="B63" s="425" t="n">
        <v>40410</v>
      </c>
      <c r="C63" s="425" t="n">
        <v>39294</v>
      </c>
      <c r="D63" s="425" t="n">
        <v>42276</v>
      </c>
      <c r="E63" s="425" t="n">
        <v>45698</v>
      </c>
      <c r="F63" s="425" t="n">
        <v>48251</v>
      </c>
      <c r="G63" s="425" t="n">
        <v>54093</v>
      </c>
      <c r="H63" s="425" t="n">
        <v>59655</v>
      </c>
      <c r="I63" s="425" t="n">
        <v>44820</v>
      </c>
      <c r="J63" s="425" t="n">
        <v>50838</v>
      </c>
      <c r="K63" s="425" t="n">
        <v>54649</v>
      </c>
      <c r="L63" s="425" t="n">
        <v>54052</v>
      </c>
      <c r="M63" s="261" t="n"/>
      <c r="N63" s="395" t="n">
        <v>13666</v>
      </c>
      <c r="O63" s="395" t="n">
        <v>16891</v>
      </c>
      <c r="P63" s="395" t="n">
        <v>15580</v>
      </c>
      <c r="Q63" s="395" t="n">
        <v>4701</v>
      </c>
      <c r="R63" s="395" t="n">
        <v>13176</v>
      </c>
      <c r="S63" s="395" t="n">
        <v>14651</v>
      </c>
      <c r="T63" s="395" t="n">
        <v>13371</v>
      </c>
      <c r="U63" s="395" t="n">
        <v>13451</v>
      </c>
      <c r="V63" s="395" t="n">
        <v>13756</v>
      </c>
      <c r="W63" s="395" t="n">
        <v>14250</v>
      </c>
      <c r="X63" s="395" t="n">
        <v>13192</v>
      </c>
      <c r="Y63" s="395" t="n">
        <v>12854</v>
      </c>
    </row>
    <row r="64">
      <c r="A64" s="263" t="inlineStr">
        <is>
          <t>Corporate and Other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Productivity and Business Processes</t>
        </is>
      </c>
      <c r="B71" s="425" t="n">
        <v>11756</v>
      </c>
      <c r="C71" s="425" t="n">
        <v>11389</v>
      </c>
      <c r="D71" s="425" t="n">
        <v>12924</v>
      </c>
      <c r="E71" s="425" t="n">
        <v>16219</v>
      </c>
      <c r="F71" s="425" t="n">
        <v>18724</v>
      </c>
      <c r="G71" s="425" t="n">
        <v>24351</v>
      </c>
      <c r="H71" s="425" t="n">
        <v>29687</v>
      </c>
      <c r="I71" s="425" t="n">
        <v>50074</v>
      </c>
      <c r="J71" s="425" t="n">
        <v>59661</v>
      </c>
      <c r="K71" s="425" t="n">
        <v>69773</v>
      </c>
      <c r="L71" s="425" t="n">
        <v>83879</v>
      </c>
      <c r="M71" s="261" t="n"/>
      <c r="N71" s="395" t="n">
        <v>9970</v>
      </c>
      <c r="O71" s="395" t="n">
        <v>10284</v>
      </c>
      <c r="P71" s="395" t="n">
        <v>10143</v>
      </c>
      <c r="Q71" s="395" t="n">
        <v>29264</v>
      </c>
      <c r="R71" s="395" t="n">
        <v>16516</v>
      </c>
      <c r="S71" s="395" t="n">
        <v>16885</v>
      </c>
      <c r="T71" s="395" t="n">
        <v>17379</v>
      </c>
      <c r="U71" s="395" t="n">
        <v>18993</v>
      </c>
      <c r="V71" s="395" t="n">
        <v>20407</v>
      </c>
      <c r="W71" s="395" t="n">
        <v>20599</v>
      </c>
      <c r="X71" s="395" t="n">
        <v>20973</v>
      </c>
      <c r="Y71" s="395" t="n">
        <v>21900</v>
      </c>
    </row>
    <row r="72">
      <c r="A72" s="263" t="inlineStr">
        <is>
          <t>Intelligent Cloud</t>
        </is>
      </c>
      <c r="B72" s="426" t="n">
        <v>9249</v>
      </c>
      <c r="C72" s="426" t="n">
        <v>9127</v>
      </c>
      <c r="D72" s="426" t="n">
        <v>11524</v>
      </c>
      <c r="E72" s="426" t="n">
        <v>13920</v>
      </c>
      <c r="F72" s="426" t="n">
        <v>18324</v>
      </c>
      <c r="G72" s="426" t="n">
        <v>26126</v>
      </c>
      <c r="H72" s="426" t="n">
        <v>32721</v>
      </c>
      <c r="I72" s="426" t="n">
        <v>28411</v>
      </c>
      <c r="J72" s="426" t="n">
        <v>37813</v>
      </c>
      <c r="K72" s="426" t="n">
        <v>44589</v>
      </c>
      <c r="L72" s="426" t="n">
        <v>56972</v>
      </c>
      <c r="M72" s="261" t="n"/>
      <c r="N72" s="395" t="n">
        <v>11751</v>
      </c>
      <c r="O72" s="395" t="n">
        <v>12461</v>
      </c>
      <c r="P72" s="395" t="n">
        <v>12513</v>
      </c>
      <c r="Q72" s="395" t="n">
        <v>1088</v>
      </c>
      <c r="R72" s="395" t="n">
        <v>10503</v>
      </c>
      <c r="S72" s="395" t="n">
        <v>10851</v>
      </c>
      <c r="T72" s="395" t="n">
        <v>11095</v>
      </c>
      <c r="U72" s="395" t="n">
        <v>12140</v>
      </c>
      <c r="V72" s="395" t="n">
        <v>13391</v>
      </c>
      <c r="W72" s="395" t="n">
        <v>13873</v>
      </c>
      <c r="X72" s="395" t="n">
        <v>13753</v>
      </c>
      <c r="Y72" s="395" t="n">
        <v>15955</v>
      </c>
    </row>
    <row r="73">
      <c r="A73" s="259" t="inlineStr">
        <is>
          <t>More Personal Computing</t>
        </is>
      </c>
      <c r="B73" s="425" t="n">
        <v>6183</v>
      </c>
      <c r="C73" s="425" t="n">
        <v>8815</v>
      </c>
      <c r="D73" s="425" t="n">
        <v>10610</v>
      </c>
      <c r="E73" s="425" t="n">
        <v>12820</v>
      </c>
      <c r="F73" s="425" t="n">
        <v>15911</v>
      </c>
      <c r="G73" s="425" t="n">
        <v>19439</v>
      </c>
      <c r="H73" s="425" t="n">
        <v>20975</v>
      </c>
      <c r="I73" s="425" t="n">
        <v>10038</v>
      </c>
      <c r="J73" s="425" t="n">
        <v>11959</v>
      </c>
      <c r="K73" s="425" t="n">
        <v>14166</v>
      </c>
      <c r="L73" s="425" t="n">
        <v>14386</v>
      </c>
      <c r="M73" s="261" t="n"/>
      <c r="N73" s="395" t="n">
        <v>5174</v>
      </c>
      <c r="O73" s="395" t="n">
        <v>4287</v>
      </c>
      <c r="P73" s="395" t="n">
        <v>4925</v>
      </c>
      <c r="Q73" s="395" t="n">
        <v>-2427</v>
      </c>
      <c r="R73" s="395" t="n">
        <v>3533</v>
      </c>
      <c r="S73" s="395" t="n">
        <v>3917</v>
      </c>
      <c r="T73" s="395" t="n">
        <v>3526</v>
      </c>
      <c r="U73" s="395" t="n">
        <v>3190</v>
      </c>
      <c r="V73" s="395" t="n">
        <v>4163</v>
      </c>
      <c r="W73" s="395" t="n">
        <v>3803</v>
      </c>
      <c r="X73" s="395" t="n">
        <v>3672</v>
      </c>
      <c r="Y73" s="395" t="n">
        <v>2748</v>
      </c>
    </row>
    <row r="74">
      <c r="A74" s="263" t="inlineStr">
        <is>
          <t>Corporate and Other</t>
        </is>
      </c>
      <c r="B74" s="426" t="n">
        <v>-1110</v>
      </c>
      <c r="C74" s="426" t="n">
        <v>-306</v>
      </c>
      <c r="D74" s="426" t="n">
        <v>0</v>
      </c>
      <c r="E74" s="426" t="n">
        <v>0</v>
      </c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1.103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0.054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0.21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0.011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0.15</v>
      </c>
      <c r="C20" s="401" t="n">
        <v>0.13</v>
      </c>
      <c r="D20" s="401" t="n">
        <v>0.11</v>
      </c>
      <c r="E20" s="401" t="n">
        <v>0.095</v>
      </c>
      <c r="F20" s="401" t="n">
        <v>0.08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0.59</v>
      </c>
      <c r="C21" s="402" t="n">
        <v>0.6</v>
      </c>
      <c r="D21" s="402" t="n">
        <v>0.605</v>
      </c>
      <c r="E21" s="402" t="n">
        <v>0.605</v>
      </c>
      <c r="F21" s="402" t="n">
        <v>0.605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0.125</v>
      </c>
      <c r="C22" s="401" t="n">
        <v>0.135</v>
      </c>
      <c r="D22" s="401" t="n">
        <v>0.14</v>
      </c>
      <c r="E22" s="401" t="n">
        <v>0.145</v>
      </c>
      <c r="F22" s="401" t="n">
        <v>0.145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0.37</v>
      </c>
      <c r="C23" s="402" t="n">
        <v>0.33</v>
      </c>
      <c r="D23" s="402" t="n">
        <v>0.28</v>
      </c>
      <c r="E23" s="402" t="n">
        <v>0.24</v>
      </c>
      <c r="F23" s="402" t="n">
        <v>0.2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0.01</v>
      </c>
      <c r="C24" s="401" t="n">
        <v>0.01</v>
      </c>
      <c r="D24" s="401" t="n">
        <v>0.01</v>
      </c>
      <c r="E24" s="401" t="n">
        <v>0.01</v>
      </c>
      <c r="F24" s="401" t="n">
        <v>0.01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</v>
      </c>
      <c r="C25" s="402" t="n">
        <v>0.2</v>
      </c>
      <c r="D25" s="402" t="n">
        <v>0.2</v>
      </c>
      <c r="E25" s="402" t="n">
        <v>0.2</v>
      </c>
      <c r="F25" s="402" t="n">
        <v>0.2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16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(avg of perpetuity + exit)</t>
        </is>
      </c>
      <c r="B46" s="406">
        <f>IFERROR((B43+B44)/2,"-")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inlineStr">
        <is>
          <t xml:space="preserve">market-researcher | valuation-agent | as-of: </t>
        </is>
      </c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inlineStr">
        <is>
          <t xml:space="preserve">market-researcher | valuation-agent | as-of: </t>
        </is>
      </c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inlineStr">
        <is>
          <t xml:space="preserve">market-researcher | valuation-agent | as-of: </t>
        </is>
      </c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inlineStr">
        <is>
          <t xml:space="preserve">market-researcher | valuation-agent | as-of: </t>
        </is>
      </c>
    </row>
    <row r="56" ht="15" customHeight="1" s="74">
      <c r="A56" s="321" t="inlineStr">
        <is>
          <t>(-) Net Debt (latest)</t>
        </is>
      </c>
      <c r="B56" s="407" t="n">
        <v>-36506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inlineStr">
        <is>
          <t xml:space="preserve">market-researcher | valuation-agent | as-of: </t>
        </is>
      </c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inlineStr">
        <is>
          <t xml:space="preserve">market-researcher | valuation-agent | as-of: </t>
        </is>
      </c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 of perpetuity + exit)</t>
        </is>
      </c>
      <c r="B84" s="407">
        <f>IFERROR((B82+B83)/2,"-")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inlineStr">
        <is>
          <t xml:space="preserve">market-researcher | valuation-agent | as-of: </t>
        </is>
      </c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 of perpetuity + exit)</t>
        </is>
      </c>
      <c r="B110" s="407">
        <f>IFERROR((B108+B109)/2,"-")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inlineStr">
        <is>
          <t xml:space="preserve">market-researcher | valuation-agent | as-of: </t>
        </is>
      </c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28.2</v>
      </c>
      <c r="C118" s="416" t="n">
        <v>28</v>
      </c>
      <c r="D118" s="335" t="n">
        <v>25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18.5</v>
      </c>
      <c r="C119" s="404" t="n">
        <v>19</v>
      </c>
      <c r="D119" s="334" t="n">
        <v>16.3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/>
      <c r="C120" s="416" t="n"/>
      <c r="D120" s="335" t="n">
        <v>20.4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/>
      <c r="C121" s="404" t="n"/>
      <c r="D121" s="334" t="n"/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n"/>
    </row>
    <row r="122" ht="15" customHeight="1" s="74">
      <c r="A122" s="313" t="inlineStr">
        <is>
          <t>FCF Yield → Price</t>
        </is>
      </c>
      <c r="B122" s="419" t="n">
        <v>0.018</v>
      </c>
      <c r="C122" s="401" t="n">
        <v>0.02</v>
      </c>
      <c r="D122" s="335" t="n"/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n"/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IFERROR(IF((IF(ISNUMBER(B135),1,0)+IF(ISNUMBER(B136),1,0)+IF(ISNUMBER(B137),1,0))=0,"-",(IF(ISNUMBER(B135),B135,0)+IF(ISNUMBER(B136),B136,0)+IF(ISNUMBER(B137),B137,0))/(IF(ISNUMBER(B135),1,0)+IF(ISNUMBER(B136),1,0)+IF(ISNUMBER(B137),1,0))),"-")</f>
        <v/>
      </c>
      <c r="C143" s="324">
        <f>IFERROR(IF((IF(ISNUMBER(C135),1,0)+IF(ISNUMBER(C136),1,0)+IF(ISNUMBER(C137),1,0))=0,"-",(IF(ISNUMBER(C135),C135,0)+IF(ISNUMBER(C136),C136,0)+IF(ISNUMBER(C137),C137,0))/(IF(ISNUMBER(C135),1,0)+IF(ISNUMBER(C136),1,0)+IF(ISNUMBER(C137),1,0))),"-")</f>
        <v/>
      </c>
      <c r="D143" s="324">
        <f>IFERROR(IF((IF(ISNUMBER(D135),1,0)+IF(ISNUMBER(D136),1,0)+IF(ISNUMBER(D137),1,0))=0,"-",(IF(ISNUMBER(D135),D135,0)+IF(ISNUMBER(D136),D136,0)+IF(ISNUMBER(D137),D137,0))/(IF(ISNUMBER(D135),1,0)+IF(ISNUMBER(D136),1,0)+IF(ISNUMBER(D137),1,0))),"-")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inlineStr">
        <is>
          <t xml:space="preserve">market-researcher | valuation-agent | as-of: </t>
        </is>
      </c>
    </row>
    <row r="144" ht="15" customHeight="1" s="74">
      <c r="A144" s="321" t="inlineStr">
        <is>
          <t>Current Share Price</t>
        </is>
      </c>
      <c r="B144" s="359" t="n">
        <v>481.63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inlineStr">
        <is>
          <t xml:space="preserve">market-researcher | valuation-agent | as-of: </t>
        </is>
      </c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2.5% | 3.0% | 3.5% | 4.0% | 4.5% |
|---|---|---|---|---|---|
| 8.33% | 342 | 370 | 403 | 444 | 497 |
| 8.83% | 313 | 336 | 363 | 396 | 437 |
| **9.33%** | **288** | **307** | **330** | **357** | **389** |
| 9.83% | 267 | 283 | 302 | 324 | 351 |
| 10.33% | 248 | 262 | 278 | 297 | 319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14x | 15x | 16x | 17x | 18x |
|---|---|---|---|---|---|
| 8.33% | 494 | 525 | 556 | 587 | 618 |
| 8.83% | 483 | 513 | 544 | 574 | 604 |
| **9.33%** | **473** | **502** | **532** | **561** | **591** |
| 9.83% | 463 | 492 | 520 | 549 | 578 |
| 10.33% | 453 | 481 | 509 | 537 | 566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2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2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258">
        <f>IFERROR(IF(OR(NOT(ISNUMBER(Data!X35)),NOT(ISNUMBER(Data!X41))),"-",Data!X35/Data!X41),"-")</f>
        <v/>
      </c>
      <c r="Y16" s="258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256">
        <f>IFERROR(IF(OR(NOT(ISNUMBER(Data!X37)),NOT(ISNUMBER(Data!X38))),"-",Data!X37/Data!X38),"-")</f>
        <v/>
      </c>
      <c r="Y17" s="2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258">
        <f>IFERROR(IF(OR(NOT(ISNUMBER(Data!X35)),NOT(ISNUMBER(Data!U20)),NOT(ISNUMBER(Data!V20)),NOT(ISNUMBER(Data!W20)),NOT(ISNUMBER(Data!X20))),"-",Data!X35/(Data!U20+Data!V20+Data!W20+Data!X20)),"-")</f>
        <v/>
      </c>
      <c r="Y18" s="258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246" t="n"/>
      <c r="Y20" s="246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261" t="n"/>
      <c r="Y22" s="261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261" t="n"/>
      <c r="Y23" s="261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261" t="n"/>
      <c r="Y24" s="261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261" t="n"/>
      <c r="Y25" s="261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261" t="n"/>
      <c r="Y26" s="261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261" t="n"/>
      <c r="Y27" s="261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258">
        <f>IFERROR(IF(OR(NOT(ISNUMBER(Data!X41)),NOT(ISNUMBER(Data!X28))),"-",Data!X41/Data!X28),"-")</f>
        <v/>
      </c>
      <c r="Y30" s="258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256">
        <f>IFERROR(IF(OR(NOT(ISNUMBER(Data!U53)),NOT(ISNUMBER(Data!V53)),NOT(ISNUMBER(Data!W53)),NOT(ISNUMBER(Data!X53)),NOT(ISNUMBER(Data!X28))),"-",(Data!U53+Data!V53+Data!W53+Data!X53)/Data!X28),"-")</f>
        <v/>
      </c>
      <c r="Y31" s="2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258">
        <f>IFERROR(IF(OR(NOT(ISNUMBER(Data!U14)),NOT(ISNUMBER(Data!V14)),NOT(ISNUMBER(Data!W14)),NOT(ISNUMBER(Data!X14)),NOT(ISNUMBER(Data!X28))),"-",(Data!U14+Data!V14+Data!W14+Data!X14)/Data!X28),"-")</f>
        <v/>
      </c>
      <c r="Y32" s="258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224" t="n"/>
      <c r="Y33" s="224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261" t="n"/>
      <c r="Y36" s="261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261" t="n"/>
      <c r="Y37" s="261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261" t="n"/>
      <c r="Y38" s="261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261" t="n"/>
      <c r="Y39" s="261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261" t="n"/>
      <c r="Y40" s="261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261" t="n"/>
      <c r="Y41" s="261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261" t="n"/>
      <c r="Y42" s="261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261" t="n"/>
      <c r="Y43" s="261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261" t="n"/>
      <c r="Y44" s="261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258">
        <f>IFERROR(IF(OR(NOT(ISNUMBER(Data!X37)),NOT(ISNUMBER(Data!X38))),"-",Data!X37-Data!X38),"-")</f>
        <v/>
      </c>
      <c r="Y48" s="258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256">
        <f>IFERROR(IF(OR(NOT(ISNUMBER(Data!X37)),NOT(ISNUMBER(Data!X47)),NOT(ISNUMBER(Data!X38))),"-",(Data!X37-Data!X47)/Data!X38),"-")</f>
        <v/>
      </c>
      <c r="Y49" s="2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258" t="n"/>
      <c r="Y50" s="258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256">
        <f>IFERROR(IF(OR(NOT(ISNUMBER(Data!X32)),NOT(ISNUMBER(Data!X38))),"-",Data!X32/Data!X38),"-")</f>
        <v/>
      </c>
      <c r="Y51" s="2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258" t="n"/>
      <c r="Y52" s="258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256" t="n"/>
      <c r="Y53" s="2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258" t="n"/>
      <c r="Y54" s="258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261" t="n"/>
      <c r="Y58" s="261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261" t="n"/>
      <c r="Y59" s="261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261" t="n"/>
      <c r="Y60" s="261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261" t="n"/>
      <c r="Y61" s="261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261" t="n"/>
      <c r="Y62" s="261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261" t="n"/>
      <c r="Y63" s="261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261" t="n"/>
      <c r="Y64" s="261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258" t="n"/>
      <c r="Y68" s="258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256" t="n"/>
      <c r="Y69" s="256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IFERROR(IF(OR(NOT(ISNUMBER(Data!B44)),NOT(ISNUMBER(Data!B32)),NOT(ISNUMBER(Data!B28))),"-",(Data!B44+Data!B32)/Data!B28),"-")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258" t="n"/>
      <c r="Y70" s="258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IFERROR(IF(OR(NOT(ISNUMBER(Data!B41)),NOT(ISNUMBER(Data!B43)),NOT(ISNUMBER(Data!B28))),"-",(Data!B41-Data!B43)/Data!B28),"-")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256" t="n"/>
      <c r="Y71" s="256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258">
        <f>IFERROR(IF(OR(NOT(ISNUMBER(Data!U14)),NOT(ISNUMBER(Data!V14)),NOT(ISNUMBER(Data!W14)),NOT(ISNUMBER(Data!X14)),NOT(ISNUMBER(Data!X39))),"-",(Data!U14+Data!V14+Data!W14+Data!X14)/Data!X39),"-")</f>
        <v/>
      </c>
      <c r="Y72" s="258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2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2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258" t="n"/>
      <c r="Y74" s="258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258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258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256" t="n"/>
      <c r="Y77" s="256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258" t="n"/>
      <c r="Y78" s="258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256" t="n"/>
      <c r="Y79" s="256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258">
        <f>IFERROR(IF(OR(NOT(ISNUMBER(Data!X36)),NOT(ISNUMBER(Data!U20)),NOT(ISNUMBER(Data!V20)),NOT(ISNUMBER(Data!W20)),NOT(ISNUMBER(Data!X20))),"-",Data!X36/(Data!U20+Data!V20+Data!W20+Data!X20)),"-")</f>
        <v/>
      </c>
      <c r="Y80" s="258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2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2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261" t="n"/>
      <c r="Y86" s="261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261" t="n"/>
      <c r="Y87" s="261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261" t="n"/>
      <c r="Y88" s="261" t="n"/>
    </row>
    <row r="89" ht="15" customHeight="1" s="74">
      <c r="A89" s="15" t="inlineStr">
        <is>
          <t>Buyback Yield</t>
        </is>
      </c>
      <c r="B89" s="89">
        <f>IFERROR(IF(OR(NOT(ISNUMBER(Data!B56)),Data!B56=0,NOT(ISNUMBER(Data!B57)),OR(NOT(AND(ISNUMBER(Data!$B$8),Data!$B$8&lt;&gt;0)),AND(NOT(AND(ISNUMBER(Market!$B$11),Market!$B$11&lt;&gt;0)),NOT(AND(ISNUMBER(Data!B28),Data!B28&lt;&gt;0))))),"-",ABS(Data!B56)/(Data!B57*Data!B28)),"-")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261" t="n"/>
      <c r="Y89" s="261" t="n"/>
    </row>
    <row r="90" ht="15" customHeight="1" s="74">
      <c r="A90" s="17" t="inlineStr">
        <is>
          <t>Total Shareholder Return Yield</t>
        </is>
      </c>
      <c r="B90" s="90">
        <f>IFERROR(IF(OR(NOT(ISNUMBER(Data!B57)),OR(NOT(AND(ISNUMBER(Data!$B$8),Data!$B$8&lt;&gt;0)),AND(NOT(AND(ISNUMBER(Market!$B$11),Market!$B$11&lt;&gt;0)),NOT(AND(ISNUMBER(Data!B28),Data!B28&lt;&gt;0))))),"-",(ABS(Data!B55)+ABS(Data!B56))/(Data!B57*Data!B28)),"-")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261" t="n"/>
      <c r="Y90" s="261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261" t="n"/>
      <c r="Y91" s="261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2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2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258">
        <f>IFERROR(IF(OR(NOT(ISNUMBER(Data!U27)),NOT(ISNUMBER(Data!V27)),NOT(ISNUMBER(Data!W27)),NOT(ISNUMBER(Data!X27)),NOT(ISNUMBER(Data!$B$8))),"-",(Data!U27+Data!V27+Data!W27+Data!X27)/Data!$B$8),"-")</f>
        <v/>
      </c>
      <c r="Y102" s="258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224" t="n"/>
      <c r="Y103" s="224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256">
        <f>IFERROR(IF(OR(NOT(ISNUMBER(Data!X37)),NOT(ISNUMBER(Data!X38)),NOT(ISNUMBER(Data!X39))),"-",(Data!X37-Data!X38)/Data!X39),"-")</f>
        <v/>
      </c>
      <c r="Y107" s="2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258">
        <f>IFERROR(IF(OR(NOT(ISNUMBER(Data!X48)),NOT(ISNUMBER(Data!X39))),"-",Data!X48/Data!X39),"-")</f>
        <v/>
      </c>
      <c r="Y108" s="258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258">
        <f>IFERROR(IF(OR(NOT(ISNUMBER(Data!X41)),NOT(ISNUMBER(Data!X40))),"-",Data!X41/Data!X40),"-")</f>
        <v/>
      </c>
      <c r="Y110" s="258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256">
        <f>IFERROR(IF(OR(NOT(ISNUMBER(Data!U14)),NOT(ISNUMBER(Data!V14)),NOT(ISNUMBER(Data!W14)),NOT(ISNUMBER(Data!X14)),NOT(ISNUMBER(Data!X39))),"-",(Data!U14+Data!V14+Data!W14+Data!X14)/Data!X39),"-")</f>
        <v/>
      </c>
      <c r="Y111" s="2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258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258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256" t="n"/>
      <c r="Y113" s="2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225" t="n"/>
      <c r="Y114" s="225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2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2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258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258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256">
        <f>IFERROR(IF(OR(NOT(ISNUMBER(Data!X39)),NOT(ISNUMBER(Data!X41))),"-",Data!X39/Data!X41),"-")</f>
        <v/>
      </c>
      <c r="Y120" s="2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258" t="n"/>
      <c r="Y121" s="258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258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258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2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2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258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258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256" t="n"/>
      <c r="Y126" s="2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274">
        <f>IFERROR(IF(OR(NOT(ISNUMBER(Data!X14)),NOT(ISNUMBER(Data!W14))),"-",(Data!X14-Data!W14)/ABS(Data!W14)),"-")</f>
        <v/>
      </c>
      <c r="Y130" s="274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276">
        <f>IFERROR(IF(OR(NOT(ISNUMBER(Data!X26)),NOT(ISNUMBER(Data!W26))),"-",(Data!X26-Data!W26)/ABS(Data!W26)),"-")</f>
        <v/>
      </c>
      <c r="Y131" s="276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274">
        <f>IFERROR(IF(OR(NOT(ISNUMBER(Data!X27)),NOT(ISNUMBER(Data!W27))),"-",(Data!X27-Data!W27)/ABS(Data!W27)),"-")</f>
        <v/>
      </c>
      <c r="Y132" s="274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276">
        <f>IFERROR(IF(OR(NOT(ISNUMBER(Data!X20)),NOT(ISNUMBER(Data!W20))),"-",(Data!X20-Data!W20)/ABS(Data!W20)),"-")</f>
        <v/>
      </c>
      <c r="Y133" s="276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274">
        <f>IFERROR(IF(OR(NOT(ISNUMBER(Data!X53)),NOT(ISNUMBER(Data!W53))),"-",(Data!X53-Data!W53)/ABS(Data!W53)),"-")</f>
        <v/>
      </c>
      <c r="Y134" s="274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274">
        <f>IFERROR(IF(OR(NOT(ISNUMBER(Data!X14)),NOT(ISNUMBER(Data!T14))),"-",(Data!X14-Data!T14)/ABS(Data!T14)),"-")</f>
        <v/>
      </c>
      <c r="Y137" s="274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276">
        <f>IFERROR(IF(OR(NOT(ISNUMBER(Data!X26)),NOT(ISNUMBER(Data!T26))),"-",(Data!X26-Data!T26)/ABS(Data!T26)),"-")</f>
        <v/>
      </c>
      <c r="Y138" s="276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274">
        <f>IFERROR(IF(OR(NOT(ISNUMBER(Data!X27)),NOT(ISNUMBER(Data!T27))),"-",(Data!X27-Data!T27)/ABS(Data!T27)),"-")</f>
        <v/>
      </c>
      <c r="Y139" s="274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276">
        <f>IFERROR(IF(OR(NOT(ISNUMBER(Data!X20)),NOT(ISNUMBER(Data!T20))),"-",(Data!X20-Data!T20)/ABS(Data!T20)),"-")</f>
        <v/>
      </c>
      <c r="Y140" s="276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274">
        <f>IFERROR(IF(OR(NOT(ISNUMBER(Data!X53)),NOT(ISNUMBER(Data!T53))),"-",(Data!X53-Data!T53)/ABS(Data!T53)),"-")</f>
        <v/>
      </c>
      <c r="Y141" s="274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274">
        <f>IFERROR(IF(OR(NOT(ISNUMBER(Data!X16)),NOT(ISNUMBER(Data!X14))),"-",Data!X16/Data!X14),"-")</f>
        <v/>
      </c>
      <c r="Y144" s="274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276">
        <f>IFERROR(IF(OR(NOT(ISNUMBER(Data!X20)),NOT(ISNUMBER(Data!X14))),"-",Data!X20/Data!X14),"-")</f>
        <v/>
      </c>
      <c r="Y145" s="276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274">
        <f>IFERROR(IF(OR(NOT(ISNUMBER(Data!X22)),NOT(ISNUMBER(Data!X14))),"-",Data!X22/Data!X14),"-")</f>
        <v/>
      </c>
      <c r="Y146" s="274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276">
        <f>IFERROR(IF(OR(NOT(ISNUMBER(Data!X26)),NOT(ISNUMBER(Data!X14))),"-",Data!X26/Data!X14),"-")</f>
        <v/>
      </c>
      <c r="Y147" s="276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274">
        <f>IFERROR(IF(OR(NOT(ISNUMBER(Data!X53)),NOT(ISNUMBER(Data!X14))),"-",Data!X53/Data!X14),"-")</f>
        <v/>
      </c>
      <c r="Y148" s="274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55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Alphabet Inc.</t>
        </is>
      </c>
      <c r="C2" s="279" t="inlineStr">
        <is>
          <t>Oracle Corporation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GOOG</t>
        </is>
      </c>
      <c r="C3" s="425" t="inlineStr">
        <is>
          <t>ORCL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May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402836</v>
      </c>
      <c r="C10" s="427" t="n">
        <v>57399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32</v>
      </c>
      <c r="C11" s="428" t="n">
        <v>30.8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37.3</v>
      </c>
      <c r="C12" s="429" t="n">
        <v>41.6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32.8</v>
      </c>
      <c r="C13" s="428" t="n">
        <v>21.7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59.7</v>
      </c>
      <c r="C14" s="429" t="n">
        <v>70.5</v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18.2</v>
      </c>
      <c r="C15" s="428" t="n">
        <v>-0.7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24.9</v>
      </c>
      <c r="C17" s="429" t="n">
        <v>15.1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31.8</v>
      </c>
      <c r="C18" s="428" t="n">
        <v>60.8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22.2</v>
      </c>
      <c r="C19" s="429" t="n">
        <v>7.4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0.677</v>
      </c>
      <c r="C20" s="430" t="n">
        <v>0.341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-0.5</v>
      </c>
      <c r="C22" s="431" t="n">
        <v>3.4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0.11</v>
      </c>
      <c r="C23" s="430" t="n">
        <v>4.53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/>
      <c r="C24" s="429" t="n">
        <v>4.9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2.01</v>
      </c>
      <c r="C25" s="430" t="n">
        <v>0.75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28.5</v>
      </c>
      <c r="C27" s="429" t="n">
        <v>20.5</v>
      </c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33</v>
      </c>
      <c r="C28" s="428" t="n">
        <v>32.8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1.7</v>
      </c>
      <c r="C29" s="429" t="n">
        <v>-0.1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57</v>
      </c>
      <c r="C31" s="428" t="n">
        <v>54.4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>
        <v>27.4</v>
      </c>
      <c r="C33" s="428" t="n">
        <v>110.3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29.6</v>
      </c>
      <c r="C34" s="429" t="n">
        <v>-55.9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22.7</v>
      </c>
      <c r="C35" s="428" t="n">
        <v>37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91" t="n"/>
      <c r="B36" s="492" t="n"/>
      <c r="C36" s="492" t="n"/>
      <c r="D36" s="492" t="n"/>
      <c r="E36" s="492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91" t="n"/>
      <c r="B37" s="492" t="n"/>
      <c r="C37" s="492" t="n"/>
      <c r="D37" s="492" t="n"/>
      <c r="E37" s="492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91" t="n"/>
      <c r="B38" s="492" t="n"/>
      <c r="C38" s="492" t="n"/>
      <c r="D38" s="492" t="n"/>
      <c r="E38" s="492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91" t="n"/>
      <c r="B39" s="492" t="n"/>
      <c r="C39" s="492" t="n"/>
      <c r="D39" s="492" t="n"/>
      <c r="E39" s="492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91" t="n"/>
      <c r="B40" s="492" t="n"/>
      <c r="C40" s="492" t="n"/>
      <c r="D40" s="492" t="n"/>
      <c r="E40" s="492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91" t="n"/>
      <c r="B41" s="492" t="n"/>
      <c r="C41" s="492" t="n"/>
      <c r="D41" s="492" t="n"/>
      <c r="E41" s="492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91" t="n"/>
      <c r="B42" s="492" t="n"/>
      <c r="C42" s="492" t="n"/>
      <c r="D42" s="492" t="n"/>
      <c r="E42" s="492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91" t="n"/>
      <c r="B43" s="492" t="n"/>
      <c r="C43" s="492" t="n"/>
      <c r="D43" s="492" t="n"/>
      <c r="E43" s="492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91" t="n"/>
      <c r="B44" s="492" t="n"/>
      <c r="C44" s="492" t="n"/>
      <c r="D44" s="492" t="n"/>
      <c r="E44" s="492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91" t="n"/>
      <c r="B45" s="492" t="n"/>
      <c r="C45" s="492" t="n"/>
      <c r="D45" s="492" t="n"/>
      <c r="E45" s="492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91" t="n"/>
      <c r="B46" s="492" t="n"/>
      <c r="C46" s="492" t="n"/>
      <c r="D46" s="492" t="n"/>
      <c r="E46" s="492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91" t="n"/>
      <c r="B47" s="492" t="n"/>
      <c r="C47" s="492" t="n"/>
      <c r="D47" s="492" t="n"/>
      <c r="E47" s="492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91" t="n"/>
      <c r="B48" s="492" t="n"/>
      <c r="C48" s="492" t="n"/>
      <c r="D48" s="492" t="n"/>
      <c r="E48" s="492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84" t="n"/>
      <c r="C49" s="484" t="n"/>
      <c r="D49" s="484" t="n"/>
      <c r="E49" s="484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494" t="n"/>
      <c r="E50" s="494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OK</t>
        </is>
      </c>
      <c r="D51" s="494" t="n"/>
      <c r="E51" s="494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494" t="n"/>
      <c r="C52" s="494" t="n"/>
      <c r="D52" s="494" t="n"/>
      <c r="E52" s="494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311" t="inlineStr">
        <is>
          <t>INVESTMENT_GAINS_INFLATED</t>
        </is>
      </c>
      <c r="C53" s="311" t="inlineStr">
        <is>
          <t>OK</t>
        </is>
      </c>
      <c r="D53" s="494" t="n"/>
      <c r="E53" s="494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DEFINITION_DIFF</t>
        </is>
      </c>
      <c r="C54" s="311" t="inlineStr">
        <is>
          <t>DEFINITION_DIFF</t>
        </is>
      </c>
      <c r="D54" s="494" t="n"/>
      <c r="E54" s="494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494" t="n"/>
      <c r="C55" s="494" t="n"/>
      <c r="D55" s="494" t="n"/>
      <c r="E55" s="494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311" t="inlineStr">
        <is>
          <t>OK</t>
        </is>
      </c>
      <c r="C56" s="311" t="inlineStr">
        <is>
          <t>OK</t>
        </is>
      </c>
      <c r="D56" s="494" t="n"/>
      <c r="E56" s="494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494" t="n"/>
      <c r="C57" s="494" t="n"/>
      <c r="D57" s="494" t="n"/>
      <c r="E57" s="494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494" t="n"/>
      <c r="C58" s="494" t="n"/>
      <c r="D58" s="494" t="n"/>
      <c r="E58" s="494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94" t="n"/>
      <c r="C59" s="494" t="n"/>
      <c r="D59" s="494" t="n"/>
      <c r="E59" s="494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94" t="n"/>
      <c r="C60" s="494" t="n"/>
      <c r="D60" s="494" t="n"/>
      <c r="E60" s="494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MARKET_SOURCED_STALE_EARNINGS</t>
        </is>
      </c>
      <c r="D61" s="494" t="n"/>
      <c r="E61" s="494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MARKET_SOURCED_INVESTMENT_GAINS_INFLATED</t>
        </is>
      </c>
      <c r="C62" s="311" t="inlineStr">
        <is>
          <t>MARKET_SOURCED_STALE_EARNINGS</t>
        </is>
      </c>
      <c r="D62" s="494" t="n"/>
      <c r="E62" s="494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MSFT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214.8591069445</v>
      </c>
      <c r="C3" s="308" t="n">
        <v>321.5860184424</v>
      </c>
    </row>
    <row r="4">
      <c r="A4" s="308" t="inlineStr">
        <is>
          <t>2020-09</t>
        </is>
      </c>
      <c r="B4" s="308" t="n">
        <v>200.3782909752</v>
      </c>
      <c r="C4" s="308" t="n">
        <v>309.5592456058</v>
      </c>
    </row>
    <row r="5">
      <c r="A5" s="308" t="inlineStr">
        <is>
          <t>2020-10</t>
        </is>
      </c>
      <c r="B5" s="308" t="n">
        <v>192.8901848227</v>
      </c>
      <c r="C5" s="308" t="n">
        <v>301.8408314973</v>
      </c>
    </row>
    <row r="6">
      <c r="A6" s="308" t="inlineStr">
        <is>
          <t>2020-11</t>
        </is>
      </c>
      <c r="B6" s="308" t="n">
        <v>204.4823948096</v>
      </c>
      <c r="C6" s="308" t="n">
        <v>334.6741331902</v>
      </c>
    </row>
    <row r="7">
      <c r="A7" s="308" t="inlineStr">
        <is>
          <t>2020-12</t>
        </is>
      </c>
      <c r="B7" s="308" t="n">
        <v>212.4584213274</v>
      </c>
      <c r="C7" s="308" t="n">
        <v>347.0791635841</v>
      </c>
    </row>
    <row r="8">
      <c r="A8" s="308" t="inlineStr">
        <is>
          <t>2021-01</t>
        </is>
      </c>
      <c r="B8" s="308" t="n">
        <v>221.5711510255</v>
      </c>
      <c r="C8" s="308" t="n">
        <v>343.5422757772</v>
      </c>
    </row>
    <row r="9">
      <c r="A9" s="308" t="inlineStr">
        <is>
          <t>2021-02</t>
        </is>
      </c>
      <c r="B9" s="308" t="n">
        <v>222.4813678633</v>
      </c>
      <c r="C9" s="308" t="n">
        <v>353.0946578069</v>
      </c>
    </row>
    <row r="10">
      <c r="A10" s="308" t="inlineStr">
        <is>
          <t>2021-03</t>
        </is>
      </c>
      <c r="B10" s="308" t="n">
        <v>225.72696489</v>
      </c>
      <c r="C10" s="308" t="n">
        <v>369.1269350071</v>
      </c>
    </row>
    <row r="11">
      <c r="A11" s="308" t="inlineStr">
        <is>
          <t>2021-04</t>
        </is>
      </c>
      <c r="B11" s="308" t="n">
        <v>241.4379522668</v>
      </c>
      <c r="C11" s="308" t="n">
        <v>388.6576085041</v>
      </c>
    </row>
    <row r="12">
      <c r="A12" s="308" t="inlineStr">
        <is>
          <t>2021-05</t>
        </is>
      </c>
      <c r="B12" s="308" t="n">
        <v>239.5950565434</v>
      </c>
      <c r="C12" s="308" t="n">
        <v>391.2095419988</v>
      </c>
    </row>
    <row r="13">
      <c r="A13" s="308" t="inlineStr">
        <is>
          <t>2021-06</t>
        </is>
      </c>
      <c r="B13" s="308" t="n">
        <v>259.9579494457</v>
      </c>
      <c r="C13" s="308" t="n">
        <v>400.0010900298</v>
      </c>
    </row>
    <row r="14">
      <c r="A14" s="308" t="inlineStr">
        <is>
          <t>2021-07</t>
        </is>
      </c>
      <c r="B14" s="308" t="n">
        <v>273.4020648822</v>
      </c>
      <c r="C14" s="308" t="n">
        <v>409.766102857</v>
      </c>
    </row>
    <row r="15">
      <c r="A15" s="308" t="inlineStr">
        <is>
          <t>2021-08</t>
        </is>
      </c>
      <c r="B15" s="308" t="n">
        <v>290.2446118121</v>
      </c>
      <c r="C15" s="308" t="n">
        <v>421.9606882536</v>
      </c>
    </row>
    <row r="16">
      <c r="A16" s="308" t="inlineStr">
        <is>
          <t>2021-09</t>
        </is>
      </c>
      <c r="B16" s="308" t="n">
        <v>271.0539319004</v>
      </c>
      <c r="C16" s="308" t="n">
        <v>402.3077362055</v>
      </c>
    </row>
    <row r="17">
      <c r="A17" s="308" t="inlineStr">
        <is>
          <t>2021-10</t>
        </is>
      </c>
      <c r="B17" s="308" t="n">
        <v>318.8383402979</v>
      </c>
      <c r="C17" s="308" t="n">
        <v>430.5350884382</v>
      </c>
    </row>
    <row r="18">
      <c r="A18" s="308" t="inlineStr">
        <is>
          <t>2021-11</t>
        </is>
      </c>
      <c r="B18" s="308" t="n">
        <v>318.4291489777</v>
      </c>
      <c r="C18" s="308" t="n">
        <v>427.0758081414</v>
      </c>
    </row>
    <row r="19">
      <c r="A19" s="308" t="inlineStr">
        <is>
          <t>2021-12</t>
        </is>
      </c>
      <c r="B19" s="308" t="n">
        <v>323.9483692313</v>
      </c>
      <c r="C19" s="308" t="n">
        <v>446.8444096561</v>
      </c>
    </row>
    <row r="20">
      <c r="A20" s="308" t="inlineStr">
        <is>
          <t>2022-01</t>
        </is>
      </c>
      <c r="B20" s="308" t="n">
        <v>299.5405086333</v>
      </c>
      <c r="C20" s="308" t="n">
        <v>423.2772619766</v>
      </c>
    </row>
    <row r="21">
      <c r="A21" s="308" t="inlineStr">
        <is>
          <t>2022-02</t>
        </is>
      </c>
      <c r="B21" s="308" t="n">
        <v>288.3946987921</v>
      </c>
      <c r="C21" s="308" t="n">
        <v>410.7833808913</v>
      </c>
    </row>
    <row r="22">
      <c r="A22" s="308" t="inlineStr">
        <is>
          <t>2022-03</t>
        </is>
      </c>
      <c r="B22" s="308" t="n">
        <v>297.5834853395</v>
      </c>
      <c r="C22" s="308" t="n">
        <v>426.21058511</v>
      </c>
    </row>
    <row r="23">
      <c r="A23" s="308" t="inlineStr">
        <is>
          <t>2022-04</t>
        </is>
      </c>
      <c r="B23" s="308" t="n">
        <v>267.864710361</v>
      </c>
      <c r="C23" s="308" t="n">
        <v>388.8024999232</v>
      </c>
    </row>
    <row r="24">
      <c r="A24" s="308" t="inlineStr">
        <is>
          <t>2022-05</t>
        </is>
      </c>
      <c r="B24" s="308" t="n">
        <v>263.0516111657</v>
      </c>
      <c r="C24" s="308" t="n">
        <v>389.6801366342</v>
      </c>
    </row>
    <row r="25">
      <c r="A25" s="308" t="inlineStr">
        <is>
          <t>2022-06</t>
        </is>
      </c>
      <c r="B25" s="308" t="n">
        <v>248.4994493533</v>
      </c>
      <c r="C25" s="308" t="n">
        <v>357.543498354</v>
      </c>
    </row>
    <row r="26">
      <c r="A26" s="308" t="inlineStr">
        <is>
          <t>2022-07</t>
        </is>
      </c>
      <c r="B26" s="308" t="n">
        <v>271.6339034048</v>
      </c>
      <c r="C26" s="308" t="n">
        <v>390.4687763734</v>
      </c>
    </row>
    <row r="27">
      <c r="A27" s="308" t="inlineStr">
        <is>
          <t>2022-08</t>
        </is>
      </c>
      <c r="B27" s="308" t="n">
        <v>253.5273682527</v>
      </c>
      <c r="C27" s="308" t="n">
        <v>374.536884505</v>
      </c>
    </row>
    <row r="28">
      <c r="A28" s="308" t="inlineStr">
        <is>
          <t>2022-09</t>
        </is>
      </c>
      <c r="B28" s="308" t="n">
        <v>225.8252345051</v>
      </c>
      <c r="C28" s="308" t="n">
        <v>339.9235382673</v>
      </c>
    </row>
    <row r="29">
      <c r="A29" s="308" t="inlineStr">
        <is>
          <t>2022-10</t>
        </is>
      </c>
      <c r="B29" s="308" t="n">
        <v>225.0786246701</v>
      </c>
      <c r="C29" s="308" t="n">
        <v>367.5510098947</v>
      </c>
    </row>
    <row r="30">
      <c r="A30" s="308" t="inlineStr">
        <is>
          <t>2022-11</t>
        </is>
      </c>
      <c r="B30" s="308" t="n">
        <v>248.0855745572</v>
      </c>
      <c r="C30" s="308" t="n">
        <v>387.9837283185</v>
      </c>
    </row>
    <row r="31">
      <c r="A31" s="308" t="inlineStr">
        <is>
          <t>2022-12</t>
        </is>
      </c>
      <c r="B31" s="308" t="n">
        <v>233.1891608149</v>
      </c>
      <c r="C31" s="308" t="n">
        <v>365.645252784</v>
      </c>
    </row>
    <row r="32">
      <c r="A32" s="308" t="inlineStr">
        <is>
          <t>2023-01</t>
        </is>
      </c>
      <c r="B32" s="308" t="n">
        <v>240.958243439</v>
      </c>
      <c r="C32" s="308" t="n">
        <v>388.6397049176</v>
      </c>
    </row>
    <row r="33">
      <c r="A33" s="308" t="inlineStr">
        <is>
          <t>2023-02</t>
        </is>
      </c>
      <c r="B33" s="308" t="n">
        <v>243.13607087</v>
      </c>
      <c r="C33" s="308" t="n">
        <v>378.8682578986</v>
      </c>
    </row>
    <row r="34">
      <c r="A34" s="308" t="inlineStr">
        <is>
          <t>2023-03</t>
        </is>
      </c>
      <c r="B34" s="308" t="n">
        <v>281.0365216575</v>
      </c>
      <c r="C34" s="308" t="n">
        <v>392.9337203794</v>
      </c>
    </row>
    <row r="35">
      <c r="A35" s="308" t="inlineStr">
        <is>
          <t>2023-04</t>
        </is>
      </c>
      <c r="B35" s="308" t="n">
        <v>299.5188402514</v>
      </c>
      <c r="C35" s="308" t="n">
        <v>399.2108315235</v>
      </c>
    </row>
    <row r="36">
      <c r="A36" s="308" t="inlineStr">
        <is>
          <t>2023-05</t>
        </is>
      </c>
      <c r="B36" s="308" t="n">
        <v>320.8097333995</v>
      </c>
      <c r="C36" s="308" t="n">
        <v>401.0536531438</v>
      </c>
    </row>
    <row r="37">
      <c r="A37" s="308" t="inlineStr">
        <is>
          <t>2023-06</t>
        </is>
      </c>
      <c r="B37" s="308" t="n">
        <v>332.679273461</v>
      </c>
      <c r="C37" s="308" t="n">
        <v>427.0476200424</v>
      </c>
    </row>
    <row r="38">
      <c r="A38" s="308" t="inlineStr">
        <is>
          <t>2023-07</t>
        </is>
      </c>
      <c r="B38" s="308" t="n">
        <v>328.165917487</v>
      </c>
      <c r="C38" s="308" t="n">
        <v>441.0262813103</v>
      </c>
    </row>
    <row r="39">
      <c r="A39" s="308" t="inlineStr">
        <is>
          <t>2023-08</t>
        </is>
      </c>
      <c r="B39" s="308" t="n">
        <v>320.8738391484</v>
      </c>
      <c r="C39" s="308" t="n">
        <v>433.8587251536</v>
      </c>
    </row>
    <row r="40">
      <c r="A40" s="308" t="inlineStr">
        <is>
          <t>2023-09</t>
        </is>
      </c>
      <c r="B40" s="308" t="n">
        <v>309.1161664362</v>
      </c>
      <c r="C40" s="308" t="n">
        <v>413.2967305907</v>
      </c>
    </row>
    <row r="41">
      <c r="A41" s="308" t="inlineStr">
        <is>
          <t>2023-10</t>
        </is>
      </c>
      <c r="B41" s="308" t="n">
        <v>331.006388072</v>
      </c>
      <c r="C41" s="308" t="n">
        <v>404.3246297675</v>
      </c>
    </row>
    <row r="42">
      <c r="A42" s="308" t="inlineStr">
        <is>
          <t>2023-11</t>
        </is>
      </c>
      <c r="B42" s="308" t="n">
        <v>371.7017848924</v>
      </c>
      <c r="C42" s="308" t="n">
        <v>441.2571999663</v>
      </c>
    </row>
    <row r="43">
      <c r="A43" s="308" t="inlineStr">
        <is>
          <t>2023-12</t>
        </is>
      </c>
      <c r="B43" s="308" t="n">
        <v>368.8863824944</v>
      </c>
      <c r="C43" s="308" t="n">
        <v>461.4061014052</v>
      </c>
    </row>
    <row r="44">
      <c r="A44" s="308" t="inlineStr">
        <is>
          <t>2024-01</t>
        </is>
      </c>
      <c r="B44" s="308" t="n">
        <v>390.0166151263</v>
      </c>
      <c r="C44" s="308" t="n">
        <v>468.7546616872</v>
      </c>
    </row>
    <row r="45">
      <c r="A45" s="308" t="inlineStr">
        <is>
          <t>2024-02</t>
        </is>
      </c>
      <c r="B45" s="308" t="n">
        <v>406.5142854937</v>
      </c>
      <c r="C45" s="308" t="n">
        <v>493.2175043697</v>
      </c>
    </row>
    <row r="46">
      <c r="A46" s="308" t="inlineStr">
        <is>
          <t>2024-03</t>
        </is>
      </c>
      <c r="B46" s="308" t="n">
        <v>413.4723193911</v>
      </c>
      <c r="C46" s="308" t="n">
        <v>509.3575022438</v>
      </c>
    </row>
    <row r="47">
      <c r="A47" s="308" t="inlineStr">
        <is>
          <t>2024-04</t>
        </is>
      </c>
      <c r="B47" s="308" t="n">
        <v>382.6230702332</v>
      </c>
      <c r="C47" s="308" t="n">
        <v>488.8203853716</v>
      </c>
    </row>
    <row r="48">
      <c r="A48" s="308" t="inlineStr">
        <is>
          <t>2024-05</t>
        </is>
      </c>
      <c r="B48" s="308" t="n">
        <v>408.7018470483</v>
      </c>
      <c r="C48" s="308" t="n">
        <v>513.5447759541</v>
      </c>
    </row>
    <row r="49">
      <c r="A49" s="308" t="inlineStr">
        <is>
          <t>2024-06</t>
        </is>
      </c>
      <c r="B49" s="308" t="n">
        <v>440.0291247037</v>
      </c>
      <c r="C49" s="308" t="n">
        <v>531.6650443674999</v>
      </c>
    </row>
    <row r="50">
      <c r="A50" s="308" t="inlineStr">
        <is>
          <t>2024-07</t>
        </is>
      </c>
      <c r="B50" s="308" t="n">
        <v>411.8719863962</v>
      </c>
      <c r="C50" s="308" t="n">
        <v>538.1030154865</v>
      </c>
    </row>
    <row r="51">
      <c r="A51" s="308" t="inlineStr">
        <is>
          <t>2024-08</t>
        </is>
      </c>
      <c r="B51" s="308" t="n">
        <v>411.4122872116</v>
      </c>
      <c r="C51" s="308" t="n">
        <v>550.6761093107</v>
      </c>
    </row>
    <row r="52">
      <c r="A52" s="308" t="inlineStr">
        <is>
          <t>2024-09</t>
        </is>
      </c>
      <c r="B52" s="308" t="n">
        <v>424.3915884047</v>
      </c>
      <c r="C52" s="308" t="n">
        <v>562.2453646183</v>
      </c>
    </row>
    <row r="53">
      <c r="A53" s="308" t="inlineStr">
        <is>
          <t>2024-10</t>
        </is>
      </c>
      <c r="B53" s="308" t="n">
        <v>400.7704437561</v>
      </c>
      <c r="C53" s="308" t="n">
        <v>557.2281165235</v>
      </c>
    </row>
    <row r="54">
      <c r="A54" s="308" t="inlineStr">
        <is>
          <t>2024-11</t>
        </is>
      </c>
      <c r="B54" s="308" t="n">
        <v>418.4851081348</v>
      </c>
      <c r="C54" s="308" t="n">
        <v>590.4575858386</v>
      </c>
    </row>
    <row r="55">
      <c r="A55" s="308" t="inlineStr">
        <is>
          <t>2024-12</t>
        </is>
      </c>
      <c r="B55" s="308" t="n">
        <v>416.5481346026</v>
      </c>
      <c r="C55" s="308" t="n">
        <v>576.2277005713</v>
      </c>
    </row>
    <row r="56">
      <c r="A56" s="308" t="inlineStr">
        <is>
          <t>2025-01</t>
        </is>
      </c>
      <c r="B56" s="308" t="n">
        <v>410.1837929969</v>
      </c>
      <c r="C56" s="308" t="n">
        <v>591.7031032586</v>
      </c>
    </row>
    <row r="57">
      <c r="A57" s="308" t="inlineStr">
        <is>
          <t>2025-02</t>
        </is>
      </c>
      <c r="B57" s="308" t="n">
        <v>393.108604377</v>
      </c>
      <c r="C57" s="308" t="n">
        <v>584.1915354993</v>
      </c>
    </row>
    <row r="58">
      <c r="A58" s="308" t="inlineStr">
        <is>
          <t>2025-03</t>
        </is>
      </c>
      <c r="B58" s="308" t="n">
        <v>371.7197889042</v>
      </c>
      <c r="C58" s="308" t="n">
        <v>551.6398309809</v>
      </c>
    </row>
    <row r="59">
      <c r="A59" s="308" t="inlineStr">
        <is>
          <t>2025-04</t>
        </is>
      </c>
      <c r="B59" s="308" t="n">
        <v>391.3955186933</v>
      </c>
      <c r="C59" s="308" t="n">
        <v>546.8570261752</v>
      </c>
    </row>
    <row r="60">
      <c r="A60" s="308" t="inlineStr">
        <is>
          <t>2025-05</t>
        </is>
      </c>
      <c r="B60" s="308" t="n">
        <v>456.6940307718</v>
      </c>
      <c r="C60" s="308" t="n">
        <v>581.2241906037</v>
      </c>
    </row>
    <row r="61">
      <c r="A61" s="308" t="inlineStr">
        <is>
          <t>2025-06</t>
        </is>
      </c>
      <c r="B61" s="308" t="n">
        <v>493.4489917591</v>
      </c>
      <c r="C61" s="308" t="n">
        <v>611.0954844284</v>
      </c>
    </row>
    <row r="62">
      <c r="A62" s="308" t="inlineStr">
        <is>
          <t>2025-07</t>
        </is>
      </c>
      <c r="B62" s="308" t="n">
        <v>529.2515974819</v>
      </c>
      <c r="C62" s="308" t="n">
        <v>625.1699179372</v>
      </c>
    </row>
    <row r="63">
      <c r="A63" s="308" t="inlineStr">
        <is>
          <t>2025-08</t>
        </is>
      </c>
      <c r="B63" s="308" t="n">
        <v>503.4824838254</v>
      </c>
      <c r="C63" s="308" t="n">
        <v>637.9981261317999</v>
      </c>
    </row>
    <row r="64">
      <c r="A64" s="308" t="inlineStr">
        <is>
          <t>2025-09</t>
        </is>
      </c>
      <c r="B64" s="308" t="n">
        <v>514.6712042814</v>
      </c>
      <c r="C64" s="308" t="n">
        <v>660.7149899586</v>
      </c>
    </row>
    <row r="65">
      <c r="A65" s="308" t="inlineStr">
        <is>
          <t>2025-10</t>
        </is>
      </c>
      <c r="B65" s="308" t="n">
        <v>514.532090528</v>
      </c>
      <c r="C65" s="308" t="n">
        <v>676.4647183211</v>
      </c>
    </row>
    <row r="66">
      <c r="A66" s="308" t="inlineStr">
        <is>
          <t>2025-11</t>
        </is>
      </c>
      <c r="B66" s="308" t="n">
        <v>489.825318894</v>
      </c>
      <c r="C66" s="308" t="n">
        <v>677.7838076613</v>
      </c>
    </row>
    <row r="67">
      <c r="A67" s="308" t="inlineStr">
        <is>
          <t>2025-12</t>
        </is>
      </c>
      <c r="B67" s="308" t="n">
        <v>481.4725731662</v>
      </c>
      <c r="C67" s="308" t="n">
        <v>678.3067456674</v>
      </c>
    </row>
    <row r="68">
      <c r="A68" s="308" t="inlineStr">
        <is>
          <t>2026-01</t>
        </is>
      </c>
      <c r="B68" s="308" t="n">
        <v>428.3793753519</v>
      </c>
      <c r="C68" s="308" t="n">
        <v>688.3034942507001</v>
      </c>
    </row>
    <row r="69">
      <c r="A69" s="308" t="inlineStr">
        <is>
          <t>2026-02</t>
        </is>
      </c>
      <c r="B69" s="308" t="n">
        <v>391.8890633333</v>
      </c>
      <c r="C69" s="308" t="n">
        <v>682.3551801683</v>
      </c>
    </row>
    <row r="70">
      <c r="A70" s="308" t="inlineStr">
        <is>
          <t>2026-03</t>
        </is>
      </c>
      <c r="B70" s="308" t="n">
        <v>369.367965</v>
      </c>
      <c r="C70" s="308" t="n">
        <v>648.6864324889</v>
      </c>
    </row>
    <row r="71">
      <c r="A71" s="308" t="inlineStr">
        <is>
          <t>2026-04</t>
        </is>
      </c>
      <c r="B71" s="308" t="n">
        <v>406.8964766667</v>
      </c>
      <c r="C71" s="308" t="n">
        <v>716.8327206883999</v>
      </c>
    </row>
    <row r="72">
      <c r="A72" s="308" t="inlineStr">
        <is>
          <t>2026-05</t>
        </is>
      </c>
      <c r="B72" s="308" t="n">
        <v>450.24</v>
      </c>
      <c r="C72" s="308" t="n">
        <v>754.5565587988</v>
      </c>
    </row>
    <row r="73">
      <c r="A73" s="308" t="inlineStr">
        <is>
          <t>2026-06</t>
        </is>
      </c>
      <c r="B73" s="308" t="n">
        <v>373.02</v>
      </c>
      <c r="C73" s="308" t="n">
        <v>746.77</v>
      </c>
    </row>
    <row r="74">
      <c r="A74" s="308" t="inlineStr">
        <is>
          <t>2026-07</t>
        </is>
      </c>
      <c r="B74" s="308" t="n">
        <v>464.72</v>
      </c>
      <c r="C74" s="308" t="n">
        <v>747.03</v>
      </c>
    </row>
    <row r="75">
      <c r="A75" s="308" t="inlineStr">
        <is>
          <t>2026-08</t>
        </is>
      </c>
      <c r="B75" s="308" t="n">
        <v>481.63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3">
        <f>AVERAGE(Metrics!$B$181:$L$181)</f>
        <v/>
      </c>
      <c r="C14" s="453">
        <f>AVERAGE(Metrics!$B$181:$L$181)</f>
        <v/>
      </c>
      <c r="D14" s="453">
        <f>AVERAGE(Metrics!$B$181:$L$181)</f>
        <v/>
      </c>
      <c r="E14" s="453">
        <f>AVERAGE(Metrics!$B$181:$L$181)</f>
        <v/>
      </c>
      <c r="F14" s="453">
        <f>AVERAGE(Metrics!$B$181:$L$181)</f>
        <v/>
      </c>
      <c r="G14" s="453">
        <f>AVERAGE(Metrics!$B$181:$L$181)</f>
        <v/>
      </c>
      <c r="H14" s="453">
        <f>AVERAGE(Metrics!$B$181:$L$181)</f>
        <v/>
      </c>
      <c r="I14" s="453">
        <f>AVERAGE(Metrics!$B$181:$L$181)</f>
        <v/>
      </c>
      <c r="J14" s="453">
        <f>AVERAGE(Metrics!$B$181:$L$181)</f>
        <v/>
      </c>
      <c r="K14" s="453">
        <f>AVERAGE(Metrics!$B$181:$L$181)</f>
        <v/>
      </c>
      <c r="L14" s="453">
        <f>AVERAGE(Metrics!$B$181:$L$181)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2026-09-24T11:45:45Z</dcterms:modified>
  <cp:lastModifiedBy>Francesco Laconi</cp:lastModifiedBy>
  <cp:revision>16</cp:revision>
</cp:coreProperties>
</file>