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'Dashboard'!$A$1:$M$380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name val="Helvetica"/>
      <color rgb="00808080"/>
      <sz val="9"/>
    </font>
    <font>
      <name val="Helvetica"/>
      <b val="1"/>
      <color rgb="00FFFFFF"/>
      <sz val="11"/>
    </font>
    <font>
      <name val="Helvetica"/>
      <color rgb="000000FF"/>
      <sz val="10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FFD9D9D9"/>
      </patternFill>
    </fill>
    <fill>
      <patternFill patternType="solid">
        <fgColor rgb="00F2E9DC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65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48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46" fillId="19" borderId="1" applyAlignment="1" pivotButton="0" quotePrefix="0" xfId="0">
      <alignment horizontal="right" vertical="center"/>
    </xf>
    <xf numFmtId="0" fontId="5" fillId="19" borderId="1" applyAlignment="1" pivotButton="0" quotePrefix="0" xfId="0">
      <alignment horizontal="right" vertical="center"/>
    </xf>
    <xf numFmtId="3" fontId="2" fillId="19" borderId="0" applyAlignment="1" pivotButton="0" quotePrefix="0" xfId="0">
      <alignment horizontal="right" vertical="center"/>
    </xf>
    <xf numFmtId="0" fontId="2" fillId="19" borderId="0" applyAlignment="1" pivotButton="0" quotePrefix="0" xfId="0">
      <alignment horizontal="right" vertical="center"/>
    </xf>
    <xf numFmtId="0" fontId="0" fillId="19" borderId="0" applyAlignment="1" pivotButton="0" quotePrefix="0" xfId="0">
      <alignment horizontal="right" vertical="center"/>
    </xf>
    <xf numFmtId="0" fontId="0" fillId="19" borderId="8" pivotButton="0" quotePrefix="0" xfId="0"/>
    <xf numFmtId="0" fontId="0" fillId="19" borderId="0" pivotButton="0" quotePrefix="0" xfId="0"/>
    <xf numFmtId="0" fontId="31" fillId="19" borderId="7" applyAlignment="1" pivotButton="0" quotePrefix="0" xfId="0">
      <alignment horizontal="right" vertical="center"/>
    </xf>
    <xf numFmtId="0" fontId="42" fillId="6" borderId="0" pivotButton="0" quotePrefix="0" xfId="0"/>
    <xf numFmtId="0" fontId="51" fillId="0" borderId="8" pivotButton="0" quotePrefix="0" xfId="0"/>
    <xf numFmtId="0" fontId="52" fillId="20" borderId="8" pivotButton="0" quotePrefix="0" xfId="0"/>
    <xf numFmtId="0" fontId="27" fillId="20" borderId="8" pivotButton="0" quotePrefix="0" xfId="0"/>
    <xf numFmtId="0" fontId="0" fillId="20" borderId="0" pivotButton="0" quotePrefix="0" xfId="0"/>
    <xf numFmtId="0" fontId="53" fillId="0" borderId="8" pivotButton="0" quotePrefix="0" xfId="0"/>
    <xf numFmtId="0" fontId="53" fillId="0" borderId="0" pivotButton="0" quotePrefix="0" xfId="0"/>
    <xf numFmtId="0" fontId="52" fillId="20" borderId="0" pivotButton="0" quotePrefix="0" xfId="0"/>
    <xf numFmtId="0" fontId="54" fillId="0" borderId="0" pivotButton="0" quotePrefix="0" xfId="0"/>
    <xf numFmtId="165" fontId="54" fillId="0" borderId="9" pivotButton="0" quotePrefix="0" xfId="0"/>
    <xf numFmtId="170" fontId="55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5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4" fillId="0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/Relationships>
</file>

<file path=xl/drawings/_rels/drawing2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41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67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15</row>
      <rowOff>0</rowOff>
    </from>
    <ext cx="6096000" cy="337185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255</row>
      <rowOff>0</rowOff>
    </from>
    <ext cx="6096000" cy="33909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351</row>
      <rowOff>0</rowOff>
    </from>
    <ext cx="6096000" cy="307657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0</rowOff>
    </from>
    <ext cx="2476500" cy="7334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51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73" t="inlineStr">
        <is>
          <t>COST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74" t="inlineStr">
        <is>
          <t>Business, Returns &amp; Capital Allocation</t>
        </is>
      </c>
      <c r="B13" s="475" t="n"/>
      <c r="C13" s="475" t="n"/>
      <c r="D13" s="475" t="n"/>
      <c r="E13" s="475" t="n"/>
      <c r="F13" s="475" t="n"/>
      <c r="G13" s="475" t="n"/>
      <c r="H13" s="475" t="n"/>
      <c r="I13" s="475" t="n"/>
      <c r="J13" s="475" t="n"/>
      <c r="K13" s="475" t="n"/>
      <c r="L13" s="475" t="n"/>
      <c r="M13" s="475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77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77" t="inlineStr">
        <is>
          <t>ROIC vs. Estimated WACC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77" t="inlineStr">
        <is>
          <t>Capital Returns &amp; Diluted Shares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74" t="inlineStr">
        <is>
          <t>Financial Performance (10-Year)</t>
        </is>
      </c>
      <c r="B94" s="475" t="n"/>
      <c r="C94" s="475" t="n"/>
      <c r="D94" s="475" t="n"/>
      <c r="E94" s="475" t="n"/>
      <c r="F94" s="475" t="n"/>
      <c r="G94" s="475" t="n"/>
      <c r="H94" s="475" t="n"/>
      <c r="I94" s="475" t="n"/>
      <c r="J94" s="475" t="n"/>
      <c r="K94" s="475" t="n"/>
      <c r="L94" s="475" t="n"/>
      <c r="M94" s="47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77" t="inlineStr">
        <is>
          <t>Revenue &amp; Operating Income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77" t="inlineStr">
        <is>
          <t>Operating Margin Trend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77" t="inlineStr">
        <is>
          <t>GAAP EPS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77" t="inlineStr">
        <is>
          <t>Free Cash Flow vs. Net Income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77" t="inlineStr">
        <is>
          <t>Capital Returns vs. FCF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77" t="inlineStr">
        <is>
          <t>Debt &amp; Leverage Trajectory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74" t="inlineStr">
        <is>
          <t>Valuation</t>
        </is>
      </c>
      <c r="B253" s="475" t="n"/>
      <c r="C253" s="475" t="n"/>
      <c r="D253" s="475" t="n"/>
      <c r="E253" s="475" t="n"/>
      <c r="F253" s="475" t="n"/>
      <c r="G253" s="475" t="n"/>
      <c r="H253" s="475" t="n"/>
      <c r="I253" s="475" t="n"/>
      <c r="J253" s="475" t="n"/>
      <c r="K253" s="475" t="n"/>
      <c r="L253" s="475" t="n"/>
      <c r="M253" s="47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77" t="inlineStr">
        <is>
          <t>Valuation Range by Method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77" t="inlineStr">
        <is>
          <t>Valuation vs. Peers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77" t="inlineStr">
        <is>
          <t>Historical EV/EBITDA vs. Average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  <row r="326">
      <c r="A326" s="435" t="n"/>
      <c r="B326" s="435" t="n"/>
      <c r="C326" s="435" t="n"/>
      <c r="D326" s="435" t="n"/>
      <c r="E326" s="435" t="n"/>
      <c r="F326" s="435" t="n"/>
      <c r="G326" s="435" t="n"/>
      <c r="H326" s="435" t="n"/>
      <c r="I326" s="435" t="n"/>
      <c r="J326" s="435" t="n"/>
      <c r="K326" s="435" t="n"/>
      <c r="L326" s="435" t="n"/>
      <c r="M326" s="435" t="n"/>
    </row>
    <row r="327">
      <c r="A327" s="435" t="n"/>
      <c r="B327" s="435" t="n"/>
      <c r="C327" s="435" t="n"/>
      <c r="D327" s="435" t="n"/>
      <c r="E327" s="435" t="n"/>
      <c r="F327" s="435" t="n"/>
      <c r="G327" s="435" t="n"/>
      <c r="H327" s="435" t="n"/>
      <c r="I327" s="435" t="n"/>
      <c r="J327" s="435" t="n"/>
      <c r="K327" s="435" t="n"/>
      <c r="L327" s="435" t="n"/>
      <c r="M327" s="435" t="n"/>
    </row>
    <row r="328">
      <c r="A328" s="435" t="n"/>
      <c r="B328" s="435" t="n"/>
      <c r="C328" s="435" t="n"/>
      <c r="D328" s="435" t="n"/>
      <c r="E328" s="435" t="n"/>
      <c r="F328" s="435" t="n"/>
      <c r="G328" s="435" t="n"/>
      <c r="H328" s="435" t="n"/>
      <c r="I328" s="435" t="n"/>
      <c r="J328" s="435" t="n"/>
      <c r="K328" s="435" t="n"/>
      <c r="L328" s="435" t="n"/>
      <c r="M328" s="435" t="n"/>
    </row>
    <row r="329">
      <c r="A329" s="435" t="n"/>
      <c r="B329" s="435" t="n"/>
      <c r="C329" s="435" t="n"/>
      <c r="D329" s="435" t="n"/>
      <c r="E329" s="435" t="n"/>
      <c r="F329" s="435" t="n"/>
      <c r="G329" s="435" t="n"/>
      <c r="H329" s="435" t="n"/>
      <c r="I329" s="435" t="n"/>
      <c r="J329" s="435" t="n"/>
      <c r="K329" s="435" t="n"/>
      <c r="L329" s="435" t="n"/>
      <c r="M329" s="435" t="n"/>
    </row>
    <row r="330">
      <c r="A330" s="435" t="n"/>
      <c r="B330" s="435" t="n"/>
      <c r="C330" s="435" t="n"/>
      <c r="D330" s="435" t="n"/>
      <c r="E330" s="435" t="n"/>
      <c r="F330" s="435" t="n"/>
      <c r="G330" s="435" t="n"/>
      <c r="H330" s="435" t="n"/>
      <c r="I330" s="435" t="n"/>
      <c r="J330" s="435" t="n"/>
      <c r="K330" s="435" t="n"/>
      <c r="L330" s="435" t="n"/>
      <c r="M330" s="435" t="n"/>
    </row>
    <row r="331">
      <c r="A331" s="435" t="n"/>
      <c r="B331" s="435" t="n"/>
      <c r="C331" s="435" t="n"/>
      <c r="D331" s="435" t="n"/>
      <c r="E331" s="435" t="n"/>
      <c r="F331" s="435" t="n"/>
      <c r="G331" s="435" t="n"/>
      <c r="H331" s="435" t="n"/>
      <c r="I331" s="435" t="n"/>
      <c r="J331" s="435" t="n"/>
      <c r="K331" s="435" t="n"/>
      <c r="L331" s="435" t="n"/>
      <c r="M331" s="435" t="n"/>
    </row>
    <row r="332">
      <c r="A332" s="435" t="n"/>
      <c r="B332" s="435" t="n"/>
      <c r="C332" s="435" t="n"/>
      <c r="D332" s="435" t="n"/>
      <c r="E332" s="435" t="n"/>
      <c r="F332" s="435" t="n"/>
      <c r="G332" s="435" t="n"/>
      <c r="H332" s="435" t="n"/>
      <c r="I332" s="435" t="n"/>
      <c r="J332" s="435" t="n"/>
      <c r="K332" s="435" t="n"/>
      <c r="L332" s="435" t="n"/>
      <c r="M332" s="435" t="n"/>
    </row>
    <row r="333">
      <c r="A333" s="477" t="inlineStr">
        <is>
          <t>DCF Sensitivity (WACC × Terminal Growth)</t>
        </is>
      </c>
      <c r="B333" s="435" t="n"/>
      <c r="C333" s="435" t="n"/>
      <c r="D333" s="435" t="n"/>
      <c r="E333" s="435" t="n"/>
      <c r="F333" s="435" t="n"/>
      <c r="G333" s="435" t="n"/>
      <c r="H333" s="435" t="n"/>
      <c r="I333" s="435" t="n"/>
      <c r="J333" s="435" t="n"/>
      <c r="K333" s="435" t="n"/>
      <c r="L333" s="435" t="n"/>
      <c r="M333" s="435" t="n"/>
    </row>
    <row r="334">
      <c r="A334" s="508" t="inlineStr">
        <is>
          <t>WACC \ TGR</t>
        </is>
      </c>
      <c r="B334" s="481">
        <f>Valuation!B$148</f>
        <v/>
      </c>
      <c r="C334" s="481">
        <f>Valuation!C$148</f>
        <v/>
      </c>
      <c r="D334" s="481">
        <f>Valuation!D$148</f>
        <v/>
      </c>
      <c r="E334" s="481">
        <f>Valuation!E$148</f>
        <v/>
      </c>
      <c r="F334" s="481">
        <f>Valuation!F$148</f>
        <v/>
      </c>
      <c r="G334" s="481">
        <f>Valuation!G$148</f>
        <v/>
      </c>
      <c r="H334" s="481">
        <f>Valuation!H$148</f>
        <v/>
      </c>
      <c r="I334" s="435" t="n"/>
      <c r="J334" s="435" t="n"/>
      <c r="K334" s="435" t="n"/>
      <c r="L334" s="435" t="n"/>
      <c r="M334" s="435" t="n"/>
    </row>
    <row r="335">
      <c r="A335" s="481">
        <f>Valuation!$A$149</f>
        <v/>
      </c>
      <c r="B335" s="485">
        <f>Valuation!B$149</f>
        <v/>
      </c>
      <c r="C335" s="485">
        <f>Valuation!C$149</f>
        <v/>
      </c>
      <c r="D335" s="485">
        <f>Valuation!D$149</f>
        <v/>
      </c>
      <c r="E335" s="485">
        <f>Valuation!E$149</f>
        <v/>
      </c>
      <c r="F335" s="485">
        <f>Valuation!F$149</f>
        <v/>
      </c>
      <c r="G335" s="485">
        <f>Valuation!G$149</f>
        <v/>
      </c>
      <c r="H335" s="485">
        <f>Valuation!H$149</f>
        <v/>
      </c>
      <c r="I335" s="435" t="n"/>
      <c r="J335" s="435" t="n"/>
      <c r="K335" s="435" t="n"/>
      <c r="L335" s="435" t="n"/>
      <c r="M335" s="435" t="n"/>
    </row>
    <row r="336">
      <c r="A336" s="481">
        <f>Valuation!$A$150</f>
        <v/>
      </c>
      <c r="B336" s="485">
        <f>Valuation!B$150</f>
        <v/>
      </c>
      <c r="C336" s="485">
        <f>Valuation!C$150</f>
        <v/>
      </c>
      <c r="D336" s="485">
        <f>Valuation!D$150</f>
        <v/>
      </c>
      <c r="E336" s="485">
        <f>Valuation!E$150</f>
        <v/>
      </c>
      <c r="F336" s="485">
        <f>Valuation!F$150</f>
        <v/>
      </c>
      <c r="G336" s="485">
        <f>Valuation!G$150</f>
        <v/>
      </c>
      <c r="H336" s="485">
        <f>Valuation!H$150</f>
        <v/>
      </c>
      <c r="I336" s="435" t="n"/>
      <c r="J336" s="435" t="n"/>
      <c r="K336" s="435" t="n"/>
      <c r="L336" s="435" t="n"/>
      <c r="M336" s="435" t="n"/>
    </row>
    <row r="337">
      <c r="A337" s="481">
        <f>Valuation!$A$151</f>
        <v/>
      </c>
      <c r="B337" s="485">
        <f>Valuation!B$151</f>
        <v/>
      </c>
      <c r="C337" s="485">
        <f>Valuation!C$151</f>
        <v/>
      </c>
      <c r="D337" s="485">
        <f>Valuation!D$151</f>
        <v/>
      </c>
      <c r="E337" s="485">
        <f>Valuation!E$151</f>
        <v/>
      </c>
      <c r="F337" s="485">
        <f>Valuation!F$151</f>
        <v/>
      </c>
      <c r="G337" s="485">
        <f>Valuation!G$151</f>
        <v/>
      </c>
      <c r="H337" s="485">
        <f>Valuation!H$151</f>
        <v/>
      </c>
      <c r="I337" s="435" t="n"/>
      <c r="J337" s="435" t="n"/>
      <c r="K337" s="435" t="n"/>
      <c r="L337" s="435" t="n"/>
      <c r="M337" s="435" t="n"/>
    </row>
    <row r="338">
      <c r="A338" s="481">
        <f>Valuation!$A$152</f>
        <v/>
      </c>
      <c r="B338" s="485">
        <f>Valuation!B$152</f>
        <v/>
      </c>
      <c r="C338" s="485">
        <f>Valuation!C$152</f>
        <v/>
      </c>
      <c r="D338" s="485">
        <f>Valuation!D$152</f>
        <v/>
      </c>
      <c r="E338" s="485">
        <f>Valuation!E$152</f>
        <v/>
      </c>
      <c r="F338" s="485">
        <f>Valuation!F$152</f>
        <v/>
      </c>
      <c r="G338" s="485">
        <f>Valuation!G$152</f>
        <v/>
      </c>
      <c r="H338" s="485">
        <f>Valuation!H$152</f>
        <v/>
      </c>
      <c r="I338" s="435" t="n"/>
      <c r="J338" s="435" t="n"/>
      <c r="K338" s="435" t="n"/>
      <c r="L338" s="435" t="n"/>
      <c r="M338" s="435" t="n"/>
    </row>
    <row r="339">
      <c r="A339" s="481">
        <f>Valuation!$A$153</f>
        <v/>
      </c>
      <c r="B339" s="485">
        <f>Valuation!B$153</f>
        <v/>
      </c>
      <c r="C339" s="485">
        <f>Valuation!C$153</f>
        <v/>
      </c>
      <c r="D339" s="485">
        <f>Valuation!D$153</f>
        <v/>
      </c>
      <c r="E339" s="485">
        <f>Valuation!E$153</f>
        <v/>
      </c>
      <c r="F339" s="485">
        <f>Valuation!F$153</f>
        <v/>
      </c>
      <c r="G339" s="485">
        <f>Valuation!G$153</f>
        <v/>
      </c>
      <c r="H339" s="485">
        <f>Valuation!H$153</f>
        <v/>
      </c>
      <c r="I339" s="435" t="n"/>
      <c r="J339" s="435" t="n"/>
      <c r="K339" s="435" t="n"/>
      <c r="L339" s="435" t="n"/>
      <c r="M339" s="435" t="n"/>
    </row>
    <row r="340">
      <c r="A340" s="481">
        <f>Valuation!$A$154</f>
        <v/>
      </c>
      <c r="B340" s="485">
        <f>Valuation!B$154</f>
        <v/>
      </c>
      <c r="C340" s="485">
        <f>Valuation!C$154</f>
        <v/>
      </c>
      <c r="D340" s="485">
        <f>Valuation!D$154</f>
        <v/>
      </c>
      <c r="E340" s="485">
        <f>Valuation!E$154</f>
        <v/>
      </c>
      <c r="F340" s="485">
        <f>Valuation!F$154</f>
        <v/>
      </c>
      <c r="G340" s="485">
        <f>Valuation!G$154</f>
        <v/>
      </c>
      <c r="H340" s="485">
        <f>Valuation!H$154</f>
        <v/>
      </c>
      <c r="I340" s="435" t="n"/>
      <c r="J340" s="435" t="n"/>
      <c r="K340" s="435" t="n"/>
      <c r="L340" s="435" t="n"/>
      <c r="M340" s="435" t="n"/>
    </row>
    <row r="341">
      <c r="A341" s="481">
        <f>Valuation!$A$155</f>
        <v/>
      </c>
      <c r="B341" s="485">
        <f>Valuation!B$155</f>
        <v/>
      </c>
      <c r="C341" s="485">
        <f>Valuation!C$155</f>
        <v/>
      </c>
      <c r="D341" s="485">
        <f>Valuation!D$155</f>
        <v/>
      </c>
      <c r="E341" s="485">
        <f>Valuation!E$155</f>
        <v/>
      </c>
      <c r="F341" s="485">
        <f>Valuation!F$155</f>
        <v/>
      </c>
      <c r="G341" s="485">
        <f>Valuation!G$155</f>
        <v/>
      </c>
      <c r="H341" s="485">
        <f>Valuation!H$155</f>
        <v/>
      </c>
      <c r="I341" s="435" t="n"/>
      <c r="J341" s="435" t="n"/>
      <c r="K341" s="435" t="n"/>
      <c r="L341" s="435" t="n"/>
      <c r="M341" s="435" t="n"/>
    </row>
    <row r="342">
      <c r="A342" s="481">
        <f>Valuation!$A$156</f>
        <v/>
      </c>
      <c r="B342" s="485">
        <f>Valuation!B$156</f>
        <v/>
      </c>
      <c r="C342" s="485">
        <f>Valuation!C$156</f>
        <v/>
      </c>
      <c r="D342" s="485">
        <f>Valuation!D$156</f>
        <v/>
      </c>
      <c r="E342" s="485">
        <f>Valuation!E$156</f>
        <v/>
      </c>
      <c r="F342" s="485">
        <f>Valuation!F$156</f>
        <v/>
      </c>
      <c r="G342" s="485">
        <f>Valuation!G$156</f>
        <v/>
      </c>
      <c r="H342" s="485">
        <f>Valuation!H$156</f>
        <v/>
      </c>
      <c r="I342" s="435" t="n"/>
      <c r="J342" s="435" t="n"/>
      <c r="K342" s="435" t="n"/>
      <c r="L342" s="435" t="n"/>
      <c r="M342" s="435" t="n"/>
    </row>
    <row r="343">
      <c r="A343" s="481">
        <f>Valuation!$A$157</f>
        <v/>
      </c>
      <c r="B343" s="485">
        <f>Valuation!B$157</f>
        <v/>
      </c>
      <c r="C343" s="485">
        <f>Valuation!C$157</f>
        <v/>
      </c>
      <c r="D343" s="485">
        <f>Valuation!D$157</f>
        <v/>
      </c>
      <c r="E343" s="485">
        <f>Valuation!E$157</f>
        <v/>
      </c>
      <c r="F343" s="485">
        <f>Valuation!F$157</f>
        <v/>
      </c>
      <c r="G343" s="485">
        <f>Valuation!G$157</f>
        <v/>
      </c>
      <c r="H343" s="485">
        <f>Valuation!H$157</f>
        <v/>
      </c>
      <c r="I343" s="435" t="n"/>
      <c r="J343" s="435" t="n"/>
      <c r="K343" s="435" t="n"/>
      <c r="L343" s="435" t="n"/>
      <c r="M343" s="435" t="n"/>
    </row>
    <row r="344">
      <c r="A344" s="435" t="n"/>
      <c r="B344" s="435" t="n"/>
      <c r="C344" s="435" t="n"/>
      <c r="D344" s="435" t="n"/>
      <c r="E344" s="435" t="n"/>
      <c r="F344" s="435" t="n"/>
      <c r="G344" s="435" t="n"/>
      <c r="H344" s="435" t="n"/>
      <c r="I344" s="435" t="n"/>
      <c r="J344" s="435" t="n"/>
      <c r="K344" s="435" t="n"/>
      <c r="L344" s="435" t="n"/>
      <c r="M344" s="435" t="n"/>
    </row>
    <row r="345">
      <c r="A345" s="435" t="n"/>
      <c r="B345" s="435" t="n"/>
      <c r="C345" s="435" t="n"/>
      <c r="D345" s="435" t="n"/>
      <c r="E345" s="435" t="n"/>
      <c r="F345" s="435" t="n"/>
      <c r="G345" s="435" t="n"/>
      <c r="H345" s="435" t="n"/>
      <c r="I345" s="435" t="n"/>
      <c r="J345" s="435" t="n"/>
      <c r="K345" s="435" t="n"/>
      <c r="L345" s="435" t="n"/>
      <c r="M345" s="435" t="n"/>
    </row>
    <row r="346">
      <c r="A346" s="435" t="n"/>
      <c r="B346" s="435" t="n"/>
      <c r="C346" s="435" t="n"/>
      <c r="D346" s="435" t="n"/>
      <c r="E346" s="435" t="n"/>
      <c r="F346" s="435" t="n"/>
      <c r="G346" s="435" t="n"/>
      <c r="H346" s="435" t="n"/>
      <c r="I346" s="435" t="n"/>
      <c r="J346" s="435" t="n"/>
      <c r="K346" s="435" t="n"/>
      <c r="L346" s="435" t="n"/>
      <c r="M346" s="435" t="n"/>
    </row>
    <row r="347">
      <c r="A347" s="435" t="n"/>
      <c r="B347" s="435" t="n"/>
      <c r="C347" s="435" t="n"/>
      <c r="D347" s="435" t="n"/>
      <c r="E347" s="435" t="n"/>
      <c r="F347" s="435" t="n"/>
      <c r="G347" s="435" t="n"/>
      <c r="H347" s="435" t="n"/>
      <c r="I347" s="435" t="n"/>
      <c r="J347" s="435" t="n"/>
      <c r="K347" s="435" t="n"/>
      <c r="L347" s="435" t="n"/>
      <c r="M347" s="435" t="n"/>
    </row>
    <row r="348">
      <c r="A348" s="435" t="n"/>
      <c r="B348" s="435" t="n"/>
      <c r="C348" s="435" t="n"/>
      <c r="D348" s="435" t="n"/>
      <c r="E348" s="435" t="n"/>
      <c r="F348" s="435" t="n"/>
      <c r="G348" s="435" t="n"/>
      <c r="H348" s="435" t="n"/>
      <c r="I348" s="435" t="n"/>
      <c r="J348" s="435" t="n"/>
      <c r="K348" s="435" t="n"/>
      <c r="L348" s="435" t="n"/>
      <c r="M348" s="435" t="n"/>
    </row>
    <row r="349">
      <c r="A349" s="474" t="inlineStr">
        <is>
          <t>Quarterly Trend</t>
        </is>
      </c>
      <c r="B349" s="475" t="n"/>
      <c r="C349" s="475" t="n"/>
      <c r="D349" s="475" t="n"/>
      <c r="E349" s="475" t="n"/>
      <c r="F349" s="475" t="n"/>
      <c r="G349" s="475" t="n"/>
      <c r="H349" s="475" t="n"/>
      <c r="I349" s="475" t="n"/>
      <c r="J349" s="475" t="n"/>
      <c r="K349" s="475" t="n"/>
      <c r="L349" s="475" t="n"/>
      <c r="M349" s="475" t="n"/>
    </row>
    <row r="350">
      <c r="A350" s="435" t="n"/>
      <c r="B350" s="435" t="n"/>
      <c r="C350" s="435" t="n"/>
      <c r="D350" s="435" t="n"/>
      <c r="E350" s="435" t="n"/>
      <c r="F350" s="435" t="n"/>
      <c r="G350" s="435" t="n"/>
      <c r="H350" s="435" t="n"/>
      <c r="I350" s="435" t="n"/>
      <c r="J350" s="435" t="n"/>
      <c r="K350" s="435" t="n"/>
      <c r="L350" s="435" t="n"/>
      <c r="M350" s="435" t="n"/>
    </row>
    <row r="351">
      <c r="A351" s="477" t="inlineStr">
        <is>
          <t>Quarterly Revenue &amp; Net Margin</t>
        </is>
      </c>
      <c r="B351" s="435" t="n"/>
      <c r="C351" s="435" t="n"/>
      <c r="D351" s="435" t="n"/>
      <c r="E351" s="435" t="n"/>
      <c r="F351" s="435" t="n"/>
      <c r="G351" s="435" t="n"/>
      <c r="H351" s="435" t="n"/>
      <c r="I351" s="435" t="n"/>
      <c r="J351" s="435" t="n"/>
      <c r="K351" s="435" t="n"/>
      <c r="L351" s="435" t="n"/>
      <c r="M351" s="435" t="n"/>
    </row>
  </sheetData>
  <conditionalFormatting sqref="B335:H343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641" t="n"/>
      <c r="C4" s="641" t="n"/>
      <c r="D4" s="641" t="n"/>
      <c r="E4" s="641" t="n"/>
      <c r="F4" s="641" t="n"/>
      <c r="G4" s="641" t="n"/>
      <c r="H4" s="641" t="n"/>
      <c r="I4" s="641" t="n"/>
      <c r="J4" s="641" t="n"/>
      <c r="K4" s="641" t="n"/>
      <c r="L4" s="641" t="n"/>
      <c r="M4" s="641" t="n"/>
    </row>
    <row r="5" ht="18" customHeight="1" s="74">
      <c r="A5" s="297" t="inlineStr">
        <is>
          <t>Analysis Date</t>
        </is>
      </c>
      <c r="B5" s="299" t="inlineStr">
        <is>
          <t>2026-08-12</t>
        </is>
      </c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944.3200000000001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1096.5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844.0599999999999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443.48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418787.0336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-8373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410414.0336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32.04106749941447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51.85722130697419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17.61903584283379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0.01865790816972402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0.005492381542369954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641" t="n"/>
      <c r="C23" s="641" t="n"/>
      <c r="D23" s="641" t="n"/>
      <c r="E23" s="641" t="n"/>
      <c r="F23" s="641" t="n"/>
      <c r="G23" s="641" t="n"/>
      <c r="H23" s="641" t="n"/>
      <c r="I23" s="641" t="n"/>
      <c r="J23" s="641" t="n"/>
      <c r="K23" s="641" t="n"/>
      <c r="L23" s="641" t="n"/>
      <c r="M23" s="641" t="n"/>
    </row>
    <row r="24" ht="18" customHeight="1" s="74">
      <c r="A24" s="297" t="inlineStr">
        <is>
          <t>Risk-Free Rate (10Y UST)</t>
        </is>
      </c>
      <c r="B24" s="304" t="n">
        <v>0.0472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0.86</v>
      </c>
      <c r="C26" s="458" t="inlineStr">
        <is>
          <t>Market-input cost of capital: the APPROVED WACC is Valuation!B15 (8.27%)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459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60" t="n">
        <v>0.0264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60" t="n">
        <v>0.255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0.013632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641" t="n"/>
      <c r="C39" s="641" t="n"/>
      <c r="D39" s="641" t="n"/>
      <c r="E39" s="641" t="n"/>
      <c r="F39" s="641" t="n"/>
      <c r="G39" s="641" t="n"/>
      <c r="H39" s="641" t="n"/>
      <c r="I39" s="641" t="n"/>
      <c r="J39" s="641" t="n"/>
      <c r="K39" s="641" t="n"/>
      <c r="L39" s="641" t="n"/>
      <c r="M39" s="641" t="n"/>
    </row>
    <row r="40" ht="18" customHeight="1" s="74">
      <c r="A40" s="306" t="inlineStr">
        <is>
          <t>Fiscal Year</t>
        </is>
      </c>
      <c r="B40" s="461" t="inlineStr">
        <is>
          <t>2015</t>
        </is>
      </c>
      <c r="C40" s="461" t="inlineStr">
        <is>
          <t>2016</t>
        </is>
      </c>
      <c r="D40" s="461" t="inlineStr">
        <is>
          <t>2017</t>
        </is>
      </c>
      <c r="E40" s="461" t="inlineStr">
        <is>
          <t>2018</t>
        </is>
      </c>
      <c r="F40" s="461" t="inlineStr">
        <is>
          <t>2019</t>
        </is>
      </c>
      <c r="G40" s="461" t="inlineStr">
        <is>
          <t>2020</t>
        </is>
      </c>
      <c r="H40" s="461" t="inlineStr">
        <is>
          <t>2021</t>
        </is>
      </c>
      <c r="I40" s="461" t="inlineStr">
        <is>
          <t>2022</t>
        </is>
      </c>
      <c r="J40" s="461" t="inlineStr">
        <is>
          <t>2023</t>
        </is>
      </c>
      <c r="K40" s="461" t="inlineStr">
        <is>
          <t>2024</t>
        </is>
      </c>
      <c r="L40" s="461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62" t="n">
        <v>140.05</v>
      </c>
      <c r="C41" s="462" t="n">
        <v>162.09</v>
      </c>
      <c r="D41" s="462" t="n">
        <v>156.74</v>
      </c>
      <c r="E41" s="462" t="n">
        <v>233.13</v>
      </c>
      <c r="F41" s="462" t="n">
        <v>294.76</v>
      </c>
      <c r="G41" s="462" t="n">
        <v>347.66</v>
      </c>
      <c r="H41" s="462" t="n">
        <v>455.49</v>
      </c>
      <c r="I41" s="462" t="n">
        <v>522.1</v>
      </c>
      <c r="J41" s="462" t="n">
        <v>549.28</v>
      </c>
      <c r="K41" s="462" t="n">
        <v>892.38</v>
      </c>
      <c r="L41" s="462" t="n">
        <v>943.3200000000001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641" t="n"/>
      <c r="C44" s="641" t="n"/>
      <c r="D44" s="641" t="n"/>
      <c r="E44" s="641" t="n"/>
      <c r="F44" s="641" t="n"/>
      <c r="G44" s="641" t="n"/>
      <c r="H44" s="641" t="n"/>
      <c r="I44" s="641" t="n"/>
      <c r="J44" s="641" t="n"/>
      <c r="K44" s="641" t="n"/>
      <c r="L44" s="641" t="n"/>
      <c r="M44" s="641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63" t="n">
        <v>19.8</v>
      </c>
      <c r="C46" s="463" t="n">
        <v>22.2</v>
      </c>
      <c r="D46" s="463" t="n">
        <v>12.1</v>
      </c>
      <c r="E46" s="463" t="n">
        <v>9.4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63" t="n">
        <v>37.9</v>
      </c>
      <c r="C47" s="463" t="n">
        <v>46.4</v>
      </c>
      <c r="D47" s="463" t="n">
        <v>22.5</v>
      </c>
      <c r="E47" s="463" t="n">
        <v>16.9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63" t="n">
        <v>0.3</v>
      </c>
      <c r="C48" s="463" t="n">
        <v>1.4</v>
      </c>
      <c r="D48" s="463" t="n">
        <v>2.6</v>
      </c>
      <c r="E48" s="463" t="n">
        <v>6.5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10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COST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Costco Wholesale Corporation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Consumer Staples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August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0.86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944.3200000000001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418786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2026-08-12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118719</v>
      </c>
      <c r="D14" s="379" t="n">
        <v>129025</v>
      </c>
      <c r="E14" s="379" t="n">
        <v>141576</v>
      </c>
      <c r="F14" s="379" t="n">
        <v>152703</v>
      </c>
      <c r="G14" s="379" t="n">
        <v>166761</v>
      </c>
      <c r="H14" s="379" t="n">
        <v>195929</v>
      </c>
      <c r="I14" s="379" t="n">
        <v>226954</v>
      </c>
      <c r="J14" s="379" t="n">
        <v>242290</v>
      </c>
      <c r="K14" s="379" t="n">
        <v>254453</v>
      </c>
      <c r="L14" s="379" t="n">
        <v>275235</v>
      </c>
      <c r="M14" s="308" t="inlineStr">
        <is>
          <t>COST 10k 2025.pdf | p.38 | Consolidated Statements of Income | Total revenue | as-printed: 275,235</t>
        </is>
      </c>
      <c r="N14" s="380" t="n">
        <v>57799</v>
      </c>
      <c r="O14" s="380" t="n">
        <v>58442</v>
      </c>
      <c r="P14" s="380" t="n">
        <v>58515</v>
      </c>
      <c r="Q14" s="380" t="n">
        <v>79697</v>
      </c>
      <c r="R14" s="380" t="n">
        <v>62151</v>
      </c>
      <c r="S14" s="380" t="n">
        <v>63723</v>
      </c>
      <c r="T14" s="380" t="n">
        <v>63205</v>
      </c>
      <c r="U14" s="380" t="n">
        <v>86156</v>
      </c>
      <c r="V14" s="381" t="n">
        <v>67307</v>
      </c>
      <c r="W14" s="381" t="n">
        <v>69597</v>
      </c>
      <c r="X14" s="381" t="n">
        <v>70527</v>
      </c>
      <c r="Y14" s="464" t="n"/>
    </row>
    <row r="15" ht="15" customHeight="1" s="74">
      <c r="A15" s="17" t="inlineStr">
        <is>
          <t>Cost of Goods Sold</t>
        </is>
      </c>
      <c r="B15" s="382" t="n"/>
      <c r="C15" s="382" t="n">
        <v>102901</v>
      </c>
      <c r="D15" s="382" t="n">
        <v>111882</v>
      </c>
      <c r="E15" s="382" t="n">
        <v>123152</v>
      </c>
      <c r="F15" s="382" t="n">
        <v>132886</v>
      </c>
      <c r="G15" s="382" t="n">
        <v>144939</v>
      </c>
      <c r="H15" s="382" t="n">
        <v>170684</v>
      </c>
      <c r="I15" s="382" t="n">
        <v>199382</v>
      </c>
      <c r="J15" s="382" t="n">
        <v>212586</v>
      </c>
      <c r="K15" s="382" t="n">
        <v>222358</v>
      </c>
      <c r="L15" s="382" t="n">
        <v>239886</v>
      </c>
      <c r="M15" s="308" t="inlineStr">
        <is>
          <t>COST 10k 2025.pdf | p.38 | Consolidated Statements of Income | Merchandise costs | as-printed: 239,886</t>
        </is>
      </c>
      <c r="N15" s="383" t="n">
        <v>50457</v>
      </c>
      <c r="O15" s="383" t="n">
        <v>51140</v>
      </c>
      <c r="P15" s="383" t="n">
        <v>51173</v>
      </c>
      <c r="Q15" s="383" t="n">
        <v>69588</v>
      </c>
      <c r="R15" s="383" t="n">
        <v>54109</v>
      </c>
      <c r="S15" s="383" t="n">
        <v>55744</v>
      </c>
      <c r="T15" s="383" t="n">
        <v>54996</v>
      </c>
      <c r="U15" s="383" t="n">
        <v>75037</v>
      </c>
      <c r="V15" s="384" t="n">
        <v>58510</v>
      </c>
      <c r="W15" s="384" t="n">
        <v>60719</v>
      </c>
      <c r="X15" s="384" t="n">
        <v>61519</v>
      </c>
      <c r="Y15" s="464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387">
        <f>IFERROR(IF(OR(NOT(ISNUMBER(Data!X14)),NOT(ISNUMBER(Data!X15))),"-",Data!X14-Data!X15),"-")</f>
        <v/>
      </c>
      <c r="Y16" s="46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12068</v>
      </c>
      <c r="D17" s="382" t="n">
        <v>12950</v>
      </c>
      <c r="E17" s="382" t="n">
        <v>13876</v>
      </c>
      <c r="F17" s="382" t="n">
        <v>14994</v>
      </c>
      <c r="G17" s="382" t="n">
        <v>16332</v>
      </c>
      <c r="H17" s="382" t="n">
        <v>18461</v>
      </c>
      <c r="I17" s="382" t="n">
        <v>19779</v>
      </c>
      <c r="J17" s="382" t="n">
        <v>21590</v>
      </c>
      <c r="K17" s="382" t="n">
        <v>22810</v>
      </c>
      <c r="L17" s="382" t="n">
        <v>24966</v>
      </c>
      <c r="M17" s="308" t="inlineStr">
        <is>
          <t>COST 10k 2025.pdf | p.38 | Consolidated Statements of Income | Selling, general and administrative | as-printed: 24,966</t>
        </is>
      </c>
      <c r="N17" s="383" t="n">
        <v>5358</v>
      </c>
      <c r="O17" s="383" t="n">
        <v>5240</v>
      </c>
      <c r="P17" s="383" t="n">
        <v>5145</v>
      </c>
      <c r="Q17" s="383" t="n">
        <v>7067</v>
      </c>
      <c r="R17" s="383" t="n">
        <v>5846</v>
      </c>
      <c r="S17" s="383" t="n">
        <v>5663</v>
      </c>
      <c r="T17" s="383" t="n">
        <v>5679</v>
      </c>
      <c r="U17" s="383" t="n">
        <v>7778</v>
      </c>
      <c r="V17" s="384" t="n">
        <v>6334</v>
      </c>
      <c r="W17" s="384" t="n">
        <v>6272</v>
      </c>
      <c r="X17" s="384" t="n">
        <v>6193</v>
      </c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/>
      <c r="G18" s="379" t="n"/>
      <c r="H18" s="379" t="n"/>
      <c r="I18" s="379" t="n"/>
      <c r="J18" s="379" t="n"/>
      <c r="K18" s="379" t="n"/>
      <c r="L18" s="379" t="n"/>
      <c r="N18" s="380" t="n"/>
      <c r="O18" s="380" t="n"/>
      <c r="P18" s="380" t="n"/>
      <c r="Q18" s="380" t="n"/>
      <c r="R18" s="380" t="n"/>
      <c r="S18" s="380" t="n"/>
      <c r="T18" s="380" t="n"/>
      <c r="U18" s="380" t="n"/>
      <c r="V18" s="381" t="n"/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12146</v>
      </c>
      <c r="D19" s="71" t="n">
        <v>13032</v>
      </c>
      <c r="E19" s="71" t="n">
        <v>13944</v>
      </c>
      <c r="F19" s="71" t="n">
        <v>15080</v>
      </c>
      <c r="G19" s="71" t="n">
        <v>16387</v>
      </c>
      <c r="H19" s="71" t="n">
        <v>18537</v>
      </c>
      <c r="I19" s="71" t="n">
        <v>19779</v>
      </c>
      <c r="J19" s="71" t="n">
        <v>21590</v>
      </c>
      <c r="K19" s="71" t="n">
        <v>22810</v>
      </c>
      <c r="L19" s="71" t="n">
        <v>24966</v>
      </c>
      <c r="N19" s="216" t="n">
        <v>5358</v>
      </c>
      <c r="O19" s="216" t="n">
        <v>5240</v>
      </c>
      <c r="P19" s="216" t="n">
        <v>5145</v>
      </c>
      <c r="Q19" s="216" t="n">
        <v>7067</v>
      </c>
      <c r="R19" s="216" t="n">
        <v>5846</v>
      </c>
      <c r="S19" s="216" t="n">
        <v>5663</v>
      </c>
      <c r="T19" s="216" t="n">
        <v>5679</v>
      </c>
      <c r="U19" s="216" t="n">
        <v>7778</v>
      </c>
      <c r="V19" s="256" t="n">
        <v>6334</v>
      </c>
      <c r="W19" s="256" t="n">
        <v>6272</v>
      </c>
      <c r="X19" s="256" t="n">
        <v>6193</v>
      </c>
      <c r="Y19" s="465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1255</v>
      </c>
      <c r="D21" s="382" t="n">
        <v>1370</v>
      </c>
      <c r="E21" s="382" t="n">
        <v>1437</v>
      </c>
      <c r="F21" s="382" t="n">
        <v>1492</v>
      </c>
      <c r="G21" s="382" t="n">
        <v>1645</v>
      </c>
      <c r="H21" s="382" t="n">
        <v>1781</v>
      </c>
      <c r="I21" s="382" t="n">
        <v>1900</v>
      </c>
      <c r="J21" s="382" t="n">
        <v>2077</v>
      </c>
      <c r="K21" s="382" t="n">
        <v>2237</v>
      </c>
      <c r="L21" s="382" t="n">
        <v>2426</v>
      </c>
      <c r="M21" s="308" t="inlineStr">
        <is>
          <t>COST 10k 2025.pdf | p.42 | Consolidated Statements of Cash Flows | Depreciation and amortization | as-printed: 2,426</t>
        </is>
      </c>
      <c r="N21" s="383" t="n">
        <v>501</v>
      </c>
      <c r="O21" s="383" t="n">
        <v>514</v>
      </c>
      <c r="P21" s="383" t="n">
        <v>516</v>
      </c>
      <c r="Q21" s="383" t="n">
        <v>706</v>
      </c>
      <c r="R21" s="383" t="n">
        <v>548</v>
      </c>
      <c r="S21" s="383" t="n">
        <v>552</v>
      </c>
      <c r="T21" s="383" t="n">
        <v>552</v>
      </c>
      <c r="U21" s="383" t="n">
        <v>774</v>
      </c>
      <c r="V21" s="384" t="n">
        <v>597</v>
      </c>
      <c r="W21" s="384" t="n">
        <v>597</v>
      </c>
      <c r="X21" s="384" t="n">
        <v>597</v>
      </c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3672</v>
      </c>
      <c r="D22" s="70" t="n">
        <v>4111</v>
      </c>
      <c r="E22" s="70" t="n">
        <v>4480</v>
      </c>
      <c r="F22" s="70" t="n">
        <v>4737</v>
      </c>
      <c r="G22" s="70" t="n">
        <v>5435</v>
      </c>
      <c r="H22" s="70" t="n">
        <v>6708</v>
      </c>
      <c r="I22" s="70" t="n">
        <v>7793</v>
      </c>
      <c r="J22" s="70" t="n">
        <v>8114</v>
      </c>
      <c r="K22" s="70" t="n">
        <v>9285</v>
      </c>
      <c r="L22" s="70" t="n">
        <v>10383</v>
      </c>
      <c r="M22" s="308" t="inlineStr">
        <is>
          <t>COST 10k 2025.pdf | p.38 | Consolidated Statements of Income | Operating income | as-printed: 10,383</t>
        </is>
      </c>
      <c r="N22" s="220" t="n">
        <v>1984</v>
      </c>
      <c r="O22" s="220" t="n">
        <v>2062</v>
      </c>
      <c r="P22" s="220" t="n">
        <v>2197</v>
      </c>
      <c r="Q22" s="220" t="n">
        <v>3042</v>
      </c>
      <c r="R22" s="220" t="n">
        <v>2196</v>
      </c>
      <c r="S22" s="220" t="n">
        <v>2316</v>
      </c>
      <c r="T22" s="220" t="n">
        <v>2530</v>
      </c>
      <c r="U22" s="220" t="n">
        <v>3341</v>
      </c>
      <c r="V22" s="258" t="n">
        <v>2463</v>
      </c>
      <c r="W22" s="258" t="n">
        <v>2606</v>
      </c>
      <c r="X22" s="258" t="n">
        <v>2815</v>
      </c>
      <c r="Y22" s="465" t="n"/>
    </row>
    <row r="23" ht="15" customHeight="1" s="74">
      <c r="A23" s="17" t="inlineStr">
        <is>
          <t>Interest Expense</t>
        </is>
      </c>
      <c r="B23" s="382" t="n"/>
      <c r="C23" s="382" t="n">
        <v>133</v>
      </c>
      <c r="D23" s="382" t="n">
        <v>134</v>
      </c>
      <c r="E23" s="382" t="n">
        <v>159</v>
      </c>
      <c r="F23" s="382" t="n">
        <v>150</v>
      </c>
      <c r="G23" s="382" t="n">
        <v>160</v>
      </c>
      <c r="H23" s="382" t="n">
        <v>171</v>
      </c>
      <c r="I23" s="382" t="n">
        <v>158</v>
      </c>
      <c r="J23" s="382" t="n">
        <v>160</v>
      </c>
      <c r="K23" s="382" t="n">
        <v>169</v>
      </c>
      <c r="L23" s="382" t="n">
        <v>154</v>
      </c>
      <c r="M23" s="308" t="inlineStr">
        <is>
          <t>COST 10k 2025.pdf | p.38 | Consolidated Statements of Income | Interest expense | as-printed: (154)</t>
        </is>
      </c>
      <c r="N23" s="383" t="n">
        <v>38</v>
      </c>
      <c r="O23" s="383" t="n">
        <v>41</v>
      </c>
      <c r="P23" s="383" t="n">
        <v>41</v>
      </c>
      <c r="Q23" s="383" t="n">
        <v>49</v>
      </c>
      <c r="R23" s="383" t="n">
        <v>37</v>
      </c>
      <c r="S23" s="383" t="n">
        <v>36</v>
      </c>
      <c r="T23" s="383" t="n">
        <v>35</v>
      </c>
      <c r="U23" s="383" t="n">
        <v>46</v>
      </c>
      <c r="V23" s="384" t="n">
        <v>35</v>
      </c>
      <c r="W23" s="384" t="n">
        <v>33</v>
      </c>
      <c r="X23" s="384" t="n">
        <v>32</v>
      </c>
      <c r="Y23" s="464" t="n"/>
    </row>
    <row r="24" ht="15" customHeight="1" s="74">
      <c r="A24" s="15" t="inlineStr">
        <is>
          <t>Pre-Tax Income</t>
        </is>
      </c>
      <c r="B24" s="70" t="n"/>
      <c r="C24" s="70" t="n">
        <v>3619</v>
      </c>
      <c r="D24" s="70" t="n">
        <v>4039</v>
      </c>
      <c r="E24" s="70" t="n">
        <v>4442</v>
      </c>
      <c r="F24" s="70" t="n">
        <v>4765</v>
      </c>
      <c r="G24" s="70" t="n">
        <v>5367</v>
      </c>
      <c r="H24" s="70" t="n">
        <v>6680</v>
      </c>
      <c r="I24" s="70" t="n">
        <v>7840</v>
      </c>
      <c r="J24" s="70" t="n">
        <v>8487</v>
      </c>
      <c r="K24" s="70" t="n">
        <v>9740</v>
      </c>
      <c r="L24" s="70" t="n">
        <v>10818</v>
      </c>
      <c r="M24" s="308" t="inlineStr">
        <is>
          <t>COST 10k 2025.pdf | p.38 | Consolidated Statements of Income | INCOME BEFORE INCOME TAXES | as-printed: 10,818</t>
        </is>
      </c>
      <c r="N24" s="220" t="n">
        <v>2106</v>
      </c>
      <c r="O24" s="220" t="n">
        <v>2237</v>
      </c>
      <c r="P24" s="220" t="n">
        <v>2284</v>
      </c>
      <c r="Q24" s="220" t="n">
        <v>3113</v>
      </c>
      <c r="R24" s="220" t="n">
        <v>2306</v>
      </c>
      <c r="S24" s="220" t="n">
        <v>2422</v>
      </c>
      <c r="T24" s="220" t="n">
        <v>2580</v>
      </c>
      <c r="U24" s="220" t="n">
        <v>3510</v>
      </c>
      <c r="V24" s="258" t="n">
        <v>2583</v>
      </c>
      <c r="W24" s="258" t="n">
        <v>2721</v>
      </c>
      <c r="X24" s="258" t="n">
        <v>2938</v>
      </c>
      <c r="Y24" s="465" t="n"/>
    </row>
    <row r="25" ht="15" customHeight="1" s="74">
      <c r="A25" s="17" t="inlineStr">
        <is>
          <t>Tax Expense</t>
        </is>
      </c>
      <c r="B25" s="388" t="n"/>
      <c r="C25" s="388" t="n">
        <v>1243</v>
      </c>
      <c r="D25" s="388" t="n">
        <v>1325</v>
      </c>
      <c r="E25" s="388" t="n">
        <v>1263</v>
      </c>
      <c r="F25" s="388" t="n">
        <v>1061</v>
      </c>
      <c r="G25" s="388" t="n">
        <v>1308</v>
      </c>
      <c r="H25" s="388" t="n">
        <v>1601</v>
      </c>
      <c r="I25" s="388" t="n">
        <v>1925</v>
      </c>
      <c r="J25" s="388" t="n">
        <v>2195</v>
      </c>
      <c r="K25" s="388" t="n">
        <v>2373</v>
      </c>
      <c r="L25" s="388" t="n">
        <v>2719</v>
      </c>
      <c r="M25" s="308" t="inlineStr">
        <is>
          <t>COST 10k 2025.pdf | p.38 | Consolidated Statements of Income | Provision for income taxes | as-printed: 2,719</t>
        </is>
      </c>
      <c r="N25" s="389" t="n">
        <v>517</v>
      </c>
      <c r="O25" s="389" t="n">
        <v>494</v>
      </c>
      <c r="P25" s="389" t="n">
        <v>603</v>
      </c>
      <c r="Q25" s="389" t="n">
        <v>759</v>
      </c>
      <c r="R25" s="389" t="n">
        <v>508</v>
      </c>
      <c r="S25" s="389" t="n">
        <v>634</v>
      </c>
      <c r="T25" s="389" t="n">
        <v>677</v>
      </c>
      <c r="U25" s="389" t="n">
        <v>900</v>
      </c>
      <c r="V25" s="390" t="n">
        <v>582</v>
      </c>
      <c r="W25" s="390" t="n">
        <v>686</v>
      </c>
      <c r="X25" s="390" t="n">
        <v>746</v>
      </c>
      <c r="Y25" s="464" t="n"/>
    </row>
    <row r="26" ht="15" customHeight="1" s="74">
      <c r="A26" s="15" t="inlineStr">
        <is>
          <t>Net Income</t>
        </is>
      </c>
      <c r="B26" s="379" t="n"/>
      <c r="C26" s="379" t="n">
        <v>2350</v>
      </c>
      <c r="D26" s="379" t="n">
        <v>2679</v>
      </c>
      <c r="E26" s="379" t="n">
        <v>3134</v>
      </c>
      <c r="F26" s="379" t="n">
        <v>3659</v>
      </c>
      <c r="G26" s="379" t="n">
        <v>4002</v>
      </c>
      <c r="H26" s="379" t="n">
        <v>5007</v>
      </c>
      <c r="I26" s="379" t="n">
        <v>5844</v>
      </c>
      <c r="J26" s="379" t="n">
        <v>6292</v>
      </c>
      <c r="K26" s="379" t="n">
        <v>7367</v>
      </c>
      <c r="L26" s="379" t="n">
        <v>8099</v>
      </c>
      <c r="M26" s="308" t="inlineStr">
        <is>
          <t>COST 10k 2025.pdf | p.38 | Consolidated Statements of Income | NET INCOME | as-printed: 8,099</t>
        </is>
      </c>
      <c r="N26" s="380" t="n">
        <v>1589</v>
      </c>
      <c r="O26" s="380" t="n">
        <v>1743</v>
      </c>
      <c r="P26" s="380" t="n">
        <v>1681</v>
      </c>
      <c r="Q26" s="380" t="n">
        <v>2354</v>
      </c>
      <c r="R26" s="380" t="n">
        <v>1798</v>
      </c>
      <c r="S26" s="380" t="n">
        <v>1788</v>
      </c>
      <c r="T26" s="380" t="n">
        <v>1903</v>
      </c>
      <c r="U26" s="380" t="n">
        <v>2610</v>
      </c>
      <c r="V26" s="381" t="n">
        <v>2001</v>
      </c>
      <c r="W26" s="381" t="n">
        <v>2035</v>
      </c>
      <c r="X26" s="381" t="n">
        <v>2192</v>
      </c>
      <c r="Y26" s="464" t="n"/>
    </row>
    <row r="27" ht="15" customHeight="1" s="74">
      <c r="A27" s="17" t="inlineStr">
        <is>
          <t>Diluted EPS</t>
        </is>
      </c>
      <c r="B27" s="391" t="n"/>
      <c r="C27" s="391" t="n">
        <v>5.33</v>
      </c>
      <c r="D27" s="391" t="n">
        <v>6.08</v>
      </c>
      <c r="E27" s="391" t="n">
        <v>7.09</v>
      </c>
      <c r="F27" s="391" t="n">
        <v>8.26</v>
      </c>
      <c r="G27" s="391" t="n">
        <v>9.02</v>
      </c>
      <c r="H27" s="391" t="n">
        <v>11.27</v>
      </c>
      <c r="I27" s="391" t="n">
        <v>13.14</v>
      </c>
      <c r="J27" s="391" t="n">
        <v>14.16</v>
      </c>
      <c r="K27" s="391" t="n">
        <v>16.56</v>
      </c>
      <c r="L27" s="391" t="n">
        <v>18.21</v>
      </c>
      <c r="M27" s="308" t="inlineStr">
        <is>
          <t>COST 10k 2025.pdf | p.38 | Consolidated Statements of Income | Net income per common share: Diluted | as-printed: 18.21</t>
        </is>
      </c>
      <c r="N27" s="392" t="n">
        <v>3.58</v>
      </c>
      <c r="O27" s="392" t="n">
        <v>3.92</v>
      </c>
      <c r="P27" s="392" t="n">
        <v>3.78</v>
      </c>
      <c r="Q27" s="392" t="n"/>
      <c r="R27" s="392" t="n">
        <v>4.04</v>
      </c>
      <c r="S27" s="392" t="n">
        <v>4.02</v>
      </c>
      <c r="T27" s="392" t="n">
        <v>4.28</v>
      </c>
      <c r="U27" s="392" t="n"/>
      <c r="V27" s="384" t="n">
        <v>4.5</v>
      </c>
      <c r="W27" s="384" t="n">
        <v>4.58</v>
      </c>
      <c r="X27" s="384" t="n">
        <v>4.93</v>
      </c>
      <c r="Y27" s="464" t="n"/>
    </row>
    <row r="28" ht="15" customHeight="1" s="74">
      <c r="A28" s="15" t="inlineStr">
        <is>
          <t>Diluted Shares Out. (M)</t>
        </is>
      </c>
      <c r="B28" s="393" t="n"/>
      <c r="C28" s="393" t="n">
        <v>441.263</v>
      </c>
      <c r="D28" s="393" t="n">
        <v>440.937</v>
      </c>
      <c r="E28" s="393" t="n">
        <v>441.834</v>
      </c>
      <c r="F28" s="393" t="n">
        <v>442.923</v>
      </c>
      <c r="G28" s="393" t="n">
        <v>443.901</v>
      </c>
      <c r="H28" s="393" t="n">
        <v>444.346</v>
      </c>
      <c r="I28" s="393" t="n">
        <v>444.757</v>
      </c>
      <c r="J28" s="393" t="n">
        <v>444.452</v>
      </c>
      <c r="K28" s="393" t="n">
        <v>444.759</v>
      </c>
      <c r="L28" s="393" t="n">
        <v>444.803</v>
      </c>
      <c r="M28" s="308" t="n">
        <v>443.48</v>
      </c>
      <c r="N28" s="394" t="n">
        <v>444.403</v>
      </c>
      <c r="O28" s="394" t="n">
        <v>444.754</v>
      </c>
      <c r="P28" s="394" t="n">
        <v>0.444828</v>
      </c>
      <c r="Q28" s="394" t="n"/>
      <c r="R28" s="394" t="n">
        <v>0.444891</v>
      </c>
      <c r="S28" s="394" t="n">
        <v>444.886</v>
      </c>
      <c r="T28" s="394" t="n">
        <v>0.444762</v>
      </c>
      <c r="U28" s="394" t="n"/>
      <c r="V28" s="381" t="n">
        <v>444.515</v>
      </c>
      <c r="W28" s="381" t="n">
        <v>444.42</v>
      </c>
      <c r="X28" s="381" t="n">
        <v>444.43</v>
      </c>
      <c r="Y28" s="46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>
        <v>3379</v>
      </c>
      <c r="D32" s="379" t="n">
        <v>4546</v>
      </c>
      <c r="E32" s="379" t="n">
        <v>6055</v>
      </c>
      <c r="F32" s="379" t="n">
        <v>8384</v>
      </c>
      <c r="G32" s="379" t="n">
        <v>12277</v>
      </c>
      <c r="H32" s="379" t="n">
        <v>11258</v>
      </c>
      <c r="I32" s="379" t="n">
        <v>10203</v>
      </c>
      <c r="J32" s="379" t="n">
        <v>13700</v>
      </c>
      <c r="K32" s="379" t="n">
        <v>9906</v>
      </c>
      <c r="L32" s="379" t="n">
        <v>14161</v>
      </c>
      <c r="M32" s="308" t="inlineStr">
        <is>
          <t>COST 10k 2025.pdf | p.40 | Consolidated Balance Sheets | Cash and cash equivalents | as-printed: 14,161</t>
        </is>
      </c>
      <c r="N32" s="380" t="n">
        <v>17011</v>
      </c>
      <c r="O32" s="380" t="n">
        <v>9095</v>
      </c>
      <c r="P32" s="380" t="n">
        <v>10404</v>
      </c>
      <c r="Q32" s="380" t="n">
        <v>9906</v>
      </c>
      <c r="R32" s="380" t="n">
        <v>10907</v>
      </c>
      <c r="S32" s="380" t="n">
        <v>12356</v>
      </c>
      <c r="T32" s="380" t="n">
        <v>13836</v>
      </c>
      <c r="U32" s="380" t="n">
        <v>14161</v>
      </c>
      <c r="V32" s="381" t="n">
        <v>16217</v>
      </c>
      <c r="W32" s="381" t="n">
        <v>17383</v>
      </c>
      <c r="X32" s="381" t="n">
        <v>18946</v>
      </c>
      <c r="Y32" s="464" t="n"/>
    </row>
    <row r="33" ht="15" customHeight="1" s="74">
      <c r="A33" s="17" t="inlineStr">
        <is>
          <t>Short-term Debt</t>
        </is>
      </c>
      <c r="B33" s="382" t="n"/>
      <c r="C33" s="382" t="n">
        <v>0</v>
      </c>
      <c r="D33" s="382" t="n">
        <v>86</v>
      </c>
      <c r="E33" s="382" t="n">
        <v>90</v>
      </c>
      <c r="F33" s="382" t="n">
        <v>1699</v>
      </c>
      <c r="G33" s="382" t="n">
        <v>95</v>
      </c>
      <c r="H33" s="382" t="n">
        <v>799</v>
      </c>
      <c r="I33" s="382" t="n">
        <v>73</v>
      </c>
      <c r="J33" s="382" t="n">
        <v>1081</v>
      </c>
      <c r="K33" s="382" t="n">
        <v>103</v>
      </c>
      <c r="L33" s="382" t="n">
        <v>75</v>
      </c>
      <c r="M33" s="308" t="inlineStr">
        <is>
          <t>COST 10k 2025.pdf | p.53 | Note 4—Debt | Less current portion | as-printed: 75</t>
        </is>
      </c>
      <c r="N33" s="383" t="n">
        <v>1080</v>
      </c>
      <c r="O33" s="383" t="n">
        <v>1080</v>
      </c>
      <c r="P33" s="383" t="n">
        <v>1077</v>
      </c>
      <c r="Q33" s="383" t="n">
        <v>103</v>
      </c>
      <c r="R33" s="383" t="n">
        <v>0</v>
      </c>
      <c r="S33" s="383" t="n">
        <v>0</v>
      </c>
      <c r="T33" s="383" t="n">
        <v>0</v>
      </c>
      <c r="U33" s="383" t="n">
        <v>75</v>
      </c>
      <c r="V33" s="384" t="n">
        <v>0</v>
      </c>
      <c r="W33" s="384" t="n">
        <v>0</v>
      </c>
      <c r="X33" s="384" t="n">
        <v>0</v>
      </c>
      <c r="Y33" s="464" t="n"/>
    </row>
    <row r="34" ht="15" customHeight="1" s="74">
      <c r="A34" s="15" t="inlineStr">
        <is>
          <t>Long-term Debt</t>
        </is>
      </c>
      <c r="B34" s="379" t="n"/>
      <c r="C34" s="379" t="n">
        <v>4061</v>
      </c>
      <c r="D34" s="379" t="n">
        <v>6573</v>
      </c>
      <c r="E34" s="379" t="n">
        <v>6487</v>
      </c>
      <c r="F34" s="379" t="n">
        <v>5124</v>
      </c>
      <c r="G34" s="379" t="n">
        <v>7514</v>
      </c>
      <c r="H34" s="379" t="n">
        <v>6692</v>
      </c>
      <c r="I34" s="379" t="n">
        <v>6484</v>
      </c>
      <c r="J34" s="379" t="n">
        <v>5377</v>
      </c>
      <c r="K34" s="379" t="n">
        <v>5794</v>
      </c>
      <c r="L34" s="379" t="n">
        <v>5713</v>
      </c>
      <c r="M34" s="308" t="inlineStr">
        <is>
          <t>COST 10k 2025.pdf | p.40 | Consolidated Balance Sheets | Long-term debt, excluding current portion | as-printed: 5,713</t>
        </is>
      </c>
      <c r="N34" s="380" t="n">
        <v>5866</v>
      </c>
      <c r="O34" s="380" t="n">
        <v>5865</v>
      </c>
      <c r="P34" s="380" t="n">
        <v>5834</v>
      </c>
      <c r="Q34" s="380" t="n">
        <v>5794</v>
      </c>
      <c r="R34" s="380" t="n">
        <v>5745</v>
      </c>
      <c r="S34" s="380" t="n">
        <v>5755</v>
      </c>
      <c r="T34" s="380" t="n">
        <v>5717</v>
      </c>
      <c r="U34" s="380" t="n">
        <v>5713</v>
      </c>
      <c r="V34" s="381" t="n">
        <v>5666</v>
      </c>
      <c r="W34" s="381" t="n">
        <v>5688</v>
      </c>
      <c r="X34" s="381" t="n">
        <v>5670</v>
      </c>
      <c r="Y34" s="464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387">
        <f>IF(AND(NOT(ISNUMBER(Data!X33)),NOT(ISNUMBER(Data!X34))),"-",Data!X33+Data!X34)</f>
        <v/>
      </c>
      <c r="Y35" s="46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387">
        <f>IFERROR(IF(OR(NOT(ISNUMBER(Data!X35)),NOT(ISNUMBER(Data!X32))),"-",Data!X35-Data!X32),"-")</f>
        <v/>
      </c>
      <c r="Y36" s="46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17317</v>
      </c>
      <c r="E37" s="382" t="n">
        <v>20289</v>
      </c>
      <c r="F37" s="382" t="n">
        <v>23485</v>
      </c>
      <c r="G37" s="382" t="n">
        <v>28120</v>
      </c>
      <c r="H37" s="382" t="n">
        <v>29505</v>
      </c>
      <c r="I37" s="382" t="n">
        <v>32696</v>
      </c>
      <c r="J37" s="382" t="n">
        <v>35879</v>
      </c>
      <c r="K37" s="382" t="n">
        <v>34246</v>
      </c>
      <c r="L37" s="382" t="n">
        <v>38380</v>
      </c>
      <c r="M37" s="308" t="inlineStr">
        <is>
          <t>COST 10k 2025.pdf | p.40 | Consolidated Balance Sheets | Total current assets | as-printed: 38,380</t>
        </is>
      </c>
      <c r="N37" s="383" t="n">
        <v>40080</v>
      </c>
      <c r="O37" s="383" t="n">
        <v>32146</v>
      </c>
      <c r="P37" s="383" t="n">
        <v>33288</v>
      </c>
      <c r="Q37" s="383" t="n">
        <v>34246</v>
      </c>
      <c r="R37" s="383" t="n">
        <v>37523</v>
      </c>
      <c r="S37" s="383" t="n">
        <v>36897</v>
      </c>
      <c r="T37" s="383" t="n">
        <v>38151</v>
      </c>
      <c r="U37" s="383" t="n">
        <v>38380</v>
      </c>
      <c r="V37" s="384" t="n">
        <v>43411</v>
      </c>
      <c r="W37" s="384" t="n">
        <v>43133</v>
      </c>
      <c r="X37" s="384" t="n">
        <v>45177</v>
      </c>
      <c r="Y37" s="46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17495</v>
      </c>
      <c r="E38" s="379" t="n">
        <v>19926</v>
      </c>
      <c r="F38" s="379" t="n">
        <v>23237</v>
      </c>
      <c r="G38" s="379" t="n">
        <v>24844</v>
      </c>
      <c r="H38" s="379" t="n">
        <v>29441</v>
      </c>
      <c r="I38" s="379" t="n">
        <v>31998</v>
      </c>
      <c r="J38" s="379" t="n">
        <v>33583</v>
      </c>
      <c r="K38" s="379" t="n">
        <v>35464</v>
      </c>
      <c r="L38" s="379" t="n">
        <v>37108</v>
      </c>
      <c r="M38" s="308" t="inlineStr">
        <is>
          <t>COST 10k 2025.pdf | p.40 | Consolidated Balance Sheets | Total current liabilities | as-printed: 37,108</t>
        </is>
      </c>
      <c r="N38" s="380" t="n">
        <v>36768</v>
      </c>
      <c r="O38" s="380" t="n">
        <v>34688</v>
      </c>
      <c r="P38" s="380" t="n">
        <v>35361</v>
      </c>
      <c r="Q38" s="380" t="n">
        <v>35464</v>
      </c>
      <c r="R38" s="380" t="n">
        <v>38289</v>
      </c>
      <c r="S38" s="380" t="n">
        <v>36999</v>
      </c>
      <c r="T38" s="380" t="n">
        <v>37579</v>
      </c>
      <c r="U38" s="380" t="n">
        <v>37108</v>
      </c>
      <c r="V38" s="381" t="n">
        <v>41805</v>
      </c>
      <c r="W38" s="381" t="n">
        <v>40763</v>
      </c>
      <c r="X38" s="381" t="n">
        <v>42125</v>
      </c>
      <c r="Y38" s="464" t="n"/>
    </row>
    <row r="39" ht="15" customHeight="1" s="74">
      <c r="A39" s="17" t="inlineStr">
        <is>
          <t>Total Assets</t>
        </is>
      </c>
      <c r="B39" s="382" t="n"/>
      <c r="C39" s="382" t="n">
        <v>33163</v>
      </c>
      <c r="D39" s="382" t="n">
        <v>36347</v>
      </c>
      <c r="E39" s="382" t="n">
        <v>40830</v>
      </c>
      <c r="F39" s="382" t="n">
        <v>45400</v>
      </c>
      <c r="G39" s="382" t="n">
        <v>55556</v>
      </c>
      <c r="H39" s="382" t="n">
        <v>59268</v>
      </c>
      <c r="I39" s="382" t="n">
        <v>64166</v>
      </c>
      <c r="J39" s="382" t="n">
        <v>68994</v>
      </c>
      <c r="K39" s="382" t="n">
        <v>69831</v>
      </c>
      <c r="L39" s="382" t="n">
        <v>77099</v>
      </c>
      <c r="M39" s="308" t="inlineStr">
        <is>
          <t>COST 10k 2025.pdf | p.40 | Consolidated Balance Sheets | TOTAL ASSETS | as-printed: 77,099</t>
        </is>
      </c>
      <c r="N39" s="383" t="n">
        <v>73723</v>
      </c>
      <c r="O39" s="383" t="n">
        <v>66323</v>
      </c>
      <c r="P39" s="383" t="n">
        <v>67911</v>
      </c>
      <c r="Q39" s="383" t="n">
        <v>69831</v>
      </c>
      <c r="R39" s="383" t="n">
        <v>73386</v>
      </c>
      <c r="S39" s="383" t="n">
        <v>73224</v>
      </c>
      <c r="T39" s="383" t="n">
        <v>75482</v>
      </c>
      <c r="U39" s="383" t="n">
        <v>77099</v>
      </c>
      <c r="V39" s="384" t="n">
        <v>82790</v>
      </c>
      <c r="W39" s="384" t="n">
        <v>83639</v>
      </c>
      <c r="X39" s="384" t="n">
        <v>86430</v>
      </c>
      <c r="Y39" s="464" t="n"/>
    </row>
    <row r="40" ht="15" customHeight="1" s="74">
      <c r="A40" s="15" t="inlineStr">
        <is>
          <t>Total Liabilities</t>
        </is>
      </c>
      <c r="B40" s="388" t="n"/>
      <c r="C40" s="388" t="n">
        <v>20831</v>
      </c>
      <c r="D40" s="388" t="n">
        <v>25268</v>
      </c>
      <c r="E40" s="388" t="n">
        <v>27727</v>
      </c>
      <c r="F40" s="388" t="n">
        <v>29816</v>
      </c>
      <c r="G40" s="388" t="n">
        <v>36851</v>
      </c>
      <c r="H40" s="388" t="n">
        <v>41190</v>
      </c>
      <c r="I40" s="388" t="n">
        <v>43519</v>
      </c>
      <c r="J40" s="388" t="n">
        <v>43936</v>
      </c>
      <c r="K40" s="388" t="n">
        <v>46209</v>
      </c>
      <c r="L40" s="388" t="n">
        <v>47935</v>
      </c>
      <c r="M40" s="308" t="inlineStr">
        <is>
          <t>COST 10k 2025.pdf | p.40 | Consolidated Balance Sheets | TOTAL LIABILITIES | as-printed: 47,935</t>
        </is>
      </c>
      <c r="N40" s="389" t="n">
        <v>47576</v>
      </c>
      <c r="O40" s="389" t="n">
        <v>45563</v>
      </c>
      <c r="P40" s="389" t="n">
        <v>46140</v>
      </c>
      <c r="Q40" s="389" t="n">
        <v>46209</v>
      </c>
      <c r="R40" s="389" t="n">
        <v>48935</v>
      </c>
      <c r="S40" s="389" t="n">
        <v>47647</v>
      </c>
      <c r="T40" s="389" t="n">
        <v>48357</v>
      </c>
      <c r="U40" s="389" t="n">
        <v>47935</v>
      </c>
      <c r="V40" s="390" t="n">
        <v>52487</v>
      </c>
      <c r="W40" s="390" t="n">
        <v>51552</v>
      </c>
      <c r="X40" s="390" t="n">
        <v>52921</v>
      </c>
      <c r="Y40" s="464" t="n"/>
    </row>
    <row r="41" ht="15" customHeight="1" s="74">
      <c r="A41" s="17" t="inlineStr">
        <is>
          <t>Shareholders' Equity</t>
        </is>
      </c>
      <c r="B41" s="382" t="n"/>
      <c r="C41" s="382" t="n">
        <v>12079</v>
      </c>
      <c r="D41" s="382" t="n">
        <v>10778</v>
      </c>
      <c r="E41" s="382" t="n">
        <v>12799</v>
      </c>
      <c r="F41" s="382" t="n">
        <v>15243</v>
      </c>
      <c r="G41" s="382" t="n">
        <v>18284</v>
      </c>
      <c r="H41" s="382" t="n">
        <v>17564</v>
      </c>
      <c r="I41" s="382" t="n">
        <v>20642</v>
      </c>
      <c r="J41" s="382" t="n">
        <v>25058</v>
      </c>
      <c r="K41" s="382" t="n">
        <v>23622</v>
      </c>
      <c r="L41" s="382" t="n">
        <v>29164</v>
      </c>
      <c r="M41" s="308" t="inlineStr">
        <is>
          <t>COST 10k 2025.pdf | p.40 | Consolidated Balance Sheets | TOTAL EQUITY | as-printed: 29,164</t>
        </is>
      </c>
      <c r="N41" s="383" t="n">
        <v>26147</v>
      </c>
      <c r="O41" s="383" t="n">
        <v>20760</v>
      </c>
      <c r="P41" s="383" t="n">
        <v>21771</v>
      </c>
      <c r="Q41" s="383" t="n">
        <v>23622</v>
      </c>
      <c r="R41" s="383" t="n">
        <v>24451</v>
      </c>
      <c r="S41" s="383" t="n">
        <v>25577</v>
      </c>
      <c r="T41" s="383" t="n">
        <v>27125</v>
      </c>
      <c r="U41" s="383" t="n">
        <v>29164</v>
      </c>
      <c r="V41" s="384" t="n">
        <v>30303</v>
      </c>
      <c r="W41" s="384" t="n">
        <v>32087</v>
      </c>
      <c r="X41" s="384" t="n">
        <v>33509</v>
      </c>
      <c r="Y41" s="464" t="n"/>
    </row>
    <row r="42" ht="15" customHeight="1" s="74">
      <c r="A42" s="15" t="inlineStr">
        <is>
          <t>Minority Interest</t>
        </is>
      </c>
      <c r="B42" s="379" t="n"/>
      <c r="C42" s="379" t="n">
        <v>253</v>
      </c>
      <c r="D42" s="379" t="n">
        <v>301</v>
      </c>
      <c r="E42" s="379" t="n">
        <v>304</v>
      </c>
      <c r="F42" s="379" t="n">
        <v>341</v>
      </c>
      <c r="G42" s="379" t="n">
        <v>421</v>
      </c>
      <c r="H42" s="379" t="n">
        <v>514</v>
      </c>
      <c r="I42" s="379" t="n">
        <v>5</v>
      </c>
      <c r="J42" s="379" t="n">
        <v>0</v>
      </c>
      <c r="K42" s="379" t="n">
        <v>0</v>
      </c>
      <c r="L42" s="379" t="n">
        <v>0</v>
      </c>
      <c r="M42" s="308" t="inlineStr">
        <is>
          <t>COST 10k 2025.pdf | p.41 | Consolidated Statements of Equity | Noncontrolling Interests (Balance at August 31, 2025) | as-printed: 0</t>
        </is>
      </c>
      <c r="N42" s="380" t="n">
        <v>0</v>
      </c>
      <c r="O42" s="380" t="n">
        <v>0</v>
      </c>
      <c r="P42" s="380" t="n">
        <v>0</v>
      </c>
      <c r="Q42" s="380" t="n">
        <v>0</v>
      </c>
      <c r="R42" s="380" t="n"/>
      <c r="S42" s="380" t="n">
        <v>0</v>
      </c>
      <c r="T42" s="380" t="n"/>
      <c r="U42" s="380" t="n">
        <v>0</v>
      </c>
      <c r="V42" s="381" t="n"/>
      <c r="W42" s="381" t="n"/>
      <c r="X42" s="381" t="n"/>
      <c r="Y42" s="46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/>
      <c r="E43" s="382" t="n"/>
      <c r="F43" s="382" t="n">
        <v>53</v>
      </c>
      <c r="G43" s="382" t="n">
        <v>988</v>
      </c>
      <c r="H43" s="382" t="n">
        <v>996</v>
      </c>
      <c r="I43" s="382" t="n">
        <v>993</v>
      </c>
      <c r="J43" s="382" t="n">
        <v>994</v>
      </c>
      <c r="K43" s="382" t="n">
        <v>994</v>
      </c>
      <c r="L43" s="382" t="n">
        <v>994</v>
      </c>
      <c r="M43" s="308" t="inlineStr">
        <is>
          <t>COST 10k 2025.pdf | p.47 | Note 1—Goodwill and Acquired Intangible Assets | Goodwill (U.S. 953 + Canadian 26 + Other International 15) | as-printed: 994</t>
        </is>
      </c>
      <c r="N43" s="383" t="n"/>
      <c r="O43" s="383" t="n"/>
      <c r="P43" s="383" t="n"/>
      <c r="Q43" s="383" t="n">
        <v>994</v>
      </c>
      <c r="R43" s="383" t="n"/>
      <c r="S43" s="383" t="n"/>
      <c r="T43" s="383" t="n"/>
      <c r="U43" s="383" t="n">
        <v>994</v>
      </c>
      <c r="V43" s="384" t="n"/>
      <c r="W43" s="384" t="n"/>
      <c r="X43" s="384" t="n"/>
      <c r="Y43" s="464" t="n"/>
    </row>
    <row r="44" ht="15" customHeight="1" s="74">
      <c r="A44" s="15" t="inlineStr">
        <is>
          <t>PP&amp;E</t>
        </is>
      </c>
      <c r="B44" s="379" t="n"/>
      <c r="C44" s="379" t="n">
        <v>17043</v>
      </c>
      <c r="D44" s="379" t="n">
        <v>18161</v>
      </c>
      <c r="E44" s="379" t="n">
        <v>19681</v>
      </c>
      <c r="F44" s="379" t="n">
        <v>20890</v>
      </c>
      <c r="G44" s="379" t="n">
        <v>21807</v>
      </c>
      <c r="H44" s="379" t="n">
        <v>23492</v>
      </c>
      <c r="I44" s="379" t="n">
        <v>24646</v>
      </c>
      <c r="J44" s="379" t="n">
        <v>26684</v>
      </c>
      <c r="K44" s="379" t="n">
        <v>29032</v>
      </c>
      <c r="L44" s="379" t="n">
        <v>31909</v>
      </c>
      <c r="M44" s="308" t="inlineStr">
        <is>
          <t>COST 10k 2025.pdf | p.40 | Consolidated Balance Sheets | Property and equipment, net | as-printed: 31,909</t>
        </is>
      </c>
      <c r="N44" s="380" t="n">
        <v>27168</v>
      </c>
      <c r="O44" s="380" t="n">
        <v>27601</v>
      </c>
      <c r="P44" s="380" t="n">
        <v>28062</v>
      </c>
      <c r="Q44" s="380" t="n">
        <v>29032</v>
      </c>
      <c r="R44" s="380" t="n">
        <v>29336</v>
      </c>
      <c r="S44" s="380" t="n">
        <v>29809</v>
      </c>
      <c r="T44" s="380" t="n">
        <v>30582</v>
      </c>
      <c r="U44" s="380" t="n">
        <v>31909</v>
      </c>
      <c r="V44" s="381" t="n">
        <v>32616</v>
      </c>
      <c r="W44" s="381" t="n">
        <v>33645</v>
      </c>
      <c r="X44" s="381" t="n">
        <v>34293</v>
      </c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1432</v>
      </c>
      <c r="E45" s="382" t="n">
        <v>1669</v>
      </c>
      <c r="F45" s="382" t="n">
        <v>1535</v>
      </c>
      <c r="G45" s="382" t="n">
        <v>1550</v>
      </c>
      <c r="H45" s="382" t="n">
        <v>1803</v>
      </c>
      <c r="I45" s="382" t="n">
        <v>2241</v>
      </c>
      <c r="J45" s="382" t="n">
        <v>2285</v>
      </c>
      <c r="K45" s="382" t="n">
        <v>2721</v>
      </c>
      <c r="L45" s="382" t="n">
        <v>3203</v>
      </c>
      <c r="M45" s="308" t="inlineStr">
        <is>
          <t>COST 10k 2025.pdf | p.40 | Consolidated Balance Sheets | Receivables, net | as-printed: 3,203</t>
        </is>
      </c>
      <c r="N45" s="383" t="n">
        <v>2542</v>
      </c>
      <c r="O45" s="383" t="n">
        <v>2779</v>
      </c>
      <c r="P45" s="383" t="n">
        <v>2583</v>
      </c>
      <c r="Q45" s="383" t="n">
        <v>2721</v>
      </c>
      <c r="R45" s="383" t="n">
        <v>2963</v>
      </c>
      <c r="S45" s="383" t="n">
        <v>3060</v>
      </c>
      <c r="T45" s="383" t="n">
        <v>2875</v>
      </c>
      <c r="U45" s="383" t="n">
        <v>3203</v>
      </c>
      <c r="V45" s="384" t="n">
        <v>3231</v>
      </c>
      <c r="W45" s="384" t="n">
        <v>3782</v>
      </c>
      <c r="X45" s="384" t="n">
        <v>3750</v>
      </c>
      <c r="Y45" s="46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9608</v>
      </c>
      <c r="E46" s="379" t="n">
        <v>11237</v>
      </c>
      <c r="F46" s="379" t="n">
        <v>11679</v>
      </c>
      <c r="G46" s="379" t="n">
        <v>14172</v>
      </c>
      <c r="H46" s="379" t="n">
        <v>16278</v>
      </c>
      <c r="I46" s="379" t="n">
        <v>17848</v>
      </c>
      <c r="J46" s="379" t="n">
        <v>17483</v>
      </c>
      <c r="K46" s="379" t="n">
        <v>19421</v>
      </c>
      <c r="L46" s="379" t="n">
        <v>19783</v>
      </c>
      <c r="M46" s="308" t="inlineStr">
        <is>
          <t>COST 10k 2025.pdf | p.40 | Consolidated Balance Sheets | Accounts payable | as-printed: 19,783</t>
        </is>
      </c>
      <c r="N46" s="380" t="n">
        <v>20357</v>
      </c>
      <c r="O46" s="380" t="n">
        <v>17494</v>
      </c>
      <c r="P46" s="380" t="n">
        <v>18844</v>
      </c>
      <c r="Q46" s="380" t="n">
        <v>19421</v>
      </c>
      <c r="R46" s="380" t="n">
        <v>21793</v>
      </c>
      <c r="S46" s="380" t="n">
        <v>18610</v>
      </c>
      <c r="T46" s="380" t="n">
        <v>19820</v>
      </c>
      <c r="U46" s="380" t="n">
        <v>19783</v>
      </c>
      <c r="V46" s="381" t="n">
        <v>23513</v>
      </c>
      <c r="W46" s="381" t="n">
        <v>20647</v>
      </c>
      <c r="X46" s="381" t="n">
        <v>22363</v>
      </c>
      <c r="Y46" s="464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9834</v>
      </c>
      <c r="E47" s="382" t="n">
        <v>11040</v>
      </c>
      <c r="F47" s="382" t="n">
        <v>11395</v>
      </c>
      <c r="G47" s="382" t="n">
        <v>12242</v>
      </c>
      <c r="H47" s="382" t="n">
        <v>14215</v>
      </c>
      <c r="I47" s="382" t="n">
        <v>17907</v>
      </c>
      <c r="J47" s="382" t="n">
        <v>16651</v>
      </c>
      <c r="K47" s="382" t="n">
        <v>18647</v>
      </c>
      <c r="L47" s="382" t="n">
        <v>18116</v>
      </c>
      <c r="M47" s="308" t="inlineStr">
        <is>
          <t>COST 10k 2025.pdf | p.40 | Consolidated Balance Sheets | Merchandise inventories | as-printed: 18,116</t>
        </is>
      </c>
      <c r="N47" s="383" t="n">
        <v>18001</v>
      </c>
      <c r="O47" s="383" t="n">
        <v>17075</v>
      </c>
      <c r="P47" s="383" t="n">
        <v>17430</v>
      </c>
      <c r="Q47" s="383" t="n">
        <v>18647</v>
      </c>
      <c r="R47" s="383" t="n">
        <v>20979</v>
      </c>
      <c r="S47" s="383" t="n">
        <v>18754</v>
      </c>
      <c r="T47" s="383" t="n">
        <v>18606</v>
      </c>
      <c r="U47" s="383" t="n">
        <v>18116</v>
      </c>
      <c r="V47" s="384" t="n">
        <v>21141</v>
      </c>
      <c r="W47" s="384" t="n">
        <v>18991</v>
      </c>
      <c r="X47" s="384" t="n">
        <v>19418</v>
      </c>
      <c r="Y47" s="464" t="n"/>
    </row>
    <row r="48" ht="15" customHeight="1" s="74">
      <c r="A48" s="10" t="inlineStr">
        <is>
          <t>Retained Earnings</t>
        </is>
      </c>
      <c r="B48" s="432" t="n"/>
      <c r="C48" s="432" t="n">
        <v>7686</v>
      </c>
      <c r="D48" s="432" t="n">
        <v>5988</v>
      </c>
      <c r="E48" s="432" t="n">
        <v>7887</v>
      </c>
      <c r="F48" s="432" t="n">
        <v>10258</v>
      </c>
      <c r="G48" s="432" t="n">
        <v>12879</v>
      </c>
      <c r="H48" s="432" t="n">
        <v>11666</v>
      </c>
      <c r="I48" s="432" t="n">
        <v>15585</v>
      </c>
      <c r="J48" s="432" t="n">
        <v>19521</v>
      </c>
      <c r="K48" s="432" t="n">
        <v>17619</v>
      </c>
      <c r="L48" s="432" t="n">
        <v>22650</v>
      </c>
      <c r="M48" s="308" t="inlineStr">
        <is>
          <t>COST 10k 2025.pdf | p.40 | Consolidated Balance Sheets | Retained earnings | as-printed: 22,650</t>
        </is>
      </c>
      <c r="N48" s="433" t="n">
        <v>20499</v>
      </c>
      <c r="O48" s="433" t="n">
        <v>14980</v>
      </c>
      <c r="P48" s="433" t="n">
        <v>15989</v>
      </c>
      <c r="Q48" s="433" t="n">
        <v>17619</v>
      </c>
      <c r="R48" s="433" t="n">
        <v>18700</v>
      </c>
      <c r="S48" s="433" t="n">
        <v>19770</v>
      </c>
      <c r="T48" s="433" t="n">
        <v>20890</v>
      </c>
      <c r="U48" s="433" t="n">
        <v>22650</v>
      </c>
      <c r="V48" s="433" t="n">
        <v>23869</v>
      </c>
      <c r="W48" s="433" t="n">
        <v>25121</v>
      </c>
      <c r="X48" s="433" t="n">
        <v>26482</v>
      </c>
      <c r="Y48" s="46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3292</v>
      </c>
      <c r="D51" s="382" t="n">
        <v>6726</v>
      </c>
      <c r="E51" s="382" t="n">
        <v>5774</v>
      </c>
      <c r="F51" s="382" t="n">
        <v>6356</v>
      </c>
      <c r="G51" s="382" t="n">
        <v>8861</v>
      </c>
      <c r="H51" s="382" t="n">
        <v>8958</v>
      </c>
      <c r="I51" s="382" t="n">
        <v>7392</v>
      </c>
      <c r="J51" s="382" t="n">
        <v>11068</v>
      </c>
      <c r="K51" s="382" t="n">
        <v>11339</v>
      </c>
      <c r="L51" s="382" t="n">
        <v>13335</v>
      </c>
      <c r="M51" s="308" t="inlineStr">
        <is>
          <t>COST 10k 2025.pdf | p.42 | Consolidated Statements of Cash Flows | Net cash provided by operating activities | as-printed: 13,335</t>
        </is>
      </c>
      <c r="N51" s="383" t="n">
        <v>4651</v>
      </c>
      <c r="O51" s="383" t="n">
        <v>731</v>
      </c>
      <c r="P51" s="383" t="n">
        <v>2999</v>
      </c>
      <c r="Q51" s="383" t="n">
        <v>2958</v>
      </c>
      <c r="R51" s="383" t="n">
        <v>3260</v>
      </c>
      <c r="S51" s="383" t="n">
        <v>2748</v>
      </c>
      <c r="T51" s="383" t="n">
        <v>3460</v>
      </c>
      <c r="U51" s="383" t="n">
        <v>3867</v>
      </c>
      <c r="V51" s="384" t="n">
        <v>4688</v>
      </c>
      <c r="W51" s="384" t="n">
        <v>2996</v>
      </c>
      <c r="X51" s="384" t="n">
        <v>3449</v>
      </c>
      <c r="Y51" s="464" t="n"/>
    </row>
    <row r="52" ht="15" customHeight="1" s="74">
      <c r="A52" s="15" t="inlineStr">
        <is>
          <t>Capital Expenditures</t>
        </is>
      </c>
      <c r="B52" s="379" t="n"/>
      <c r="C52" s="379" t="n">
        <v>2649</v>
      </c>
      <c r="D52" s="379" t="n">
        <v>2502</v>
      </c>
      <c r="E52" s="379" t="n">
        <v>2969</v>
      </c>
      <c r="F52" s="379" t="n">
        <v>2998</v>
      </c>
      <c r="G52" s="379" t="n">
        <v>2810</v>
      </c>
      <c r="H52" s="379" t="n">
        <v>3588</v>
      </c>
      <c r="I52" s="379" t="n">
        <v>3891</v>
      </c>
      <c r="J52" s="379" t="n">
        <v>4323</v>
      </c>
      <c r="K52" s="379" t="n">
        <v>4710</v>
      </c>
      <c r="L52" s="379" t="n">
        <v>5498</v>
      </c>
      <c r="M52" s="308" t="inlineStr">
        <is>
          <t>COST 10k 2025.pdf | p.42 | Consolidated Statements of Cash Flows | Additions to property and equipment | as-printed: (5,498)</t>
        </is>
      </c>
      <c r="N52" s="380" t="n">
        <v>1040</v>
      </c>
      <c r="O52" s="380" t="n">
        <v>1031</v>
      </c>
      <c r="P52" s="380" t="n">
        <v>1062</v>
      </c>
      <c r="Q52" s="380" t="n">
        <v>1577</v>
      </c>
      <c r="R52" s="380" t="n">
        <v>1264</v>
      </c>
      <c r="S52" s="380" t="n">
        <v>1137</v>
      </c>
      <c r="T52" s="380" t="n">
        <v>1131</v>
      </c>
      <c r="U52" s="380" t="n">
        <v>1966</v>
      </c>
      <c r="V52" s="381" t="n">
        <v>1526</v>
      </c>
      <c r="W52" s="381" t="n">
        <v>1289</v>
      </c>
      <c r="X52" s="381" t="n">
        <v>1413</v>
      </c>
      <c r="Y52" s="464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387">
        <f>IFERROR(IF(OR(NOT(ISNUMBER(Data!X51)),NOT(ISNUMBER(Data!X52))),"-",Data!X51-ABS(Data!X52)),"-")</f>
        <v/>
      </c>
      <c r="Y53" s="46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459</v>
      </c>
      <c r="D54" s="379" t="n">
        <v>514</v>
      </c>
      <c r="E54" s="379" t="n">
        <v>544</v>
      </c>
      <c r="F54" s="379" t="n">
        <v>595</v>
      </c>
      <c r="G54" s="379" t="n">
        <v>619</v>
      </c>
      <c r="H54" s="379" t="n">
        <v>665</v>
      </c>
      <c r="I54" s="379" t="n">
        <v>724</v>
      </c>
      <c r="J54" s="379" t="n">
        <v>774</v>
      </c>
      <c r="K54" s="379" t="n">
        <v>818</v>
      </c>
      <c r="L54" s="379" t="n">
        <v>860</v>
      </c>
      <c r="M54" s="308" t="inlineStr">
        <is>
          <t>COST 10k 2025.pdf | p.42 | Consolidated Statements of Cash Flows | Stock-based compensation | as-printed: 860</t>
        </is>
      </c>
      <c r="N54" s="380" t="n">
        <v>444</v>
      </c>
      <c r="O54" s="380" t="n">
        <v>136</v>
      </c>
      <c r="P54" s="380" t="n">
        <v>106</v>
      </c>
      <c r="Q54" s="380" t="n">
        <v>132</v>
      </c>
      <c r="R54" s="380" t="n">
        <v>463</v>
      </c>
      <c r="S54" s="380" t="n">
        <v>151</v>
      </c>
      <c r="T54" s="380" t="n">
        <v>106</v>
      </c>
      <c r="U54" s="380" t="n">
        <v>140</v>
      </c>
      <c r="V54" s="381" t="n">
        <v>486</v>
      </c>
      <c r="W54" s="381" t="n">
        <v>166</v>
      </c>
      <c r="X54" s="381" t="n">
        <v>119</v>
      </c>
      <c r="Y54" s="464" t="n"/>
    </row>
    <row r="55" ht="15" customHeight="1" s="74">
      <c r="A55" s="17" t="inlineStr">
        <is>
          <t>Dividends Paid</t>
        </is>
      </c>
      <c r="B55" s="382" t="n"/>
      <c r="C55" s="382" t="n">
        <v>746</v>
      </c>
      <c r="D55" s="382" t="n">
        <v>3904</v>
      </c>
      <c r="E55" s="382" t="n">
        <v>689</v>
      </c>
      <c r="F55" s="382" t="n">
        <v>1038</v>
      </c>
      <c r="G55" s="382" t="n">
        <v>1479</v>
      </c>
      <c r="H55" s="382" t="n">
        <v>5748</v>
      </c>
      <c r="I55" s="382" t="n">
        <v>1498</v>
      </c>
      <c r="J55" s="382" t="n">
        <v>1251</v>
      </c>
      <c r="K55" s="382" t="n">
        <v>9041</v>
      </c>
      <c r="L55" s="382" t="n">
        <v>2183</v>
      </c>
      <c r="M55" s="308" t="inlineStr">
        <is>
          <t>COST 10k 2025.pdf | p.42 | Consolidated Statements of Cash Flows | Cash dividend payments | as-printed: (2,183)</t>
        </is>
      </c>
      <c r="N55" s="383" t="n">
        <v>905</v>
      </c>
      <c r="O55" s="383" t="n">
        <v>7107</v>
      </c>
      <c r="P55" s="383" t="n">
        <v>515</v>
      </c>
      <c r="Q55" s="383" t="n">
        <v>514</v>
      </c>
      <c r="R55" s="383" t="n">
        <v>515</v>
      </c>
      <c r="S55" s="383" t="n">
        <v>0</v>
      </c>
      <c r="T55" s="383" t="n">
        <v>515</v>
      </c>
      <c r="U55" s="383" t="n">
        <v>1153</v>
      </c>
      <c r="V55" s="384" t="n">
        <v>577</v>
      </c>
      <c r="W55" s="384" t="n">
        <v>577</v>
      </c>
      <c r="X55" s="384" t="n">
        <v>0</v>
      </c>
      <c r="Y55" s="464" t="n"/>
    </row>
    <row r="56" ht="15" customHeight="1" s="74">
      <c r="A56" s="15" t="inlineStr">
        <is>
          <t>Share Repurchases</t>
        </is>
      </c>
      <c r="B56" s="379" t="n"/>
      <c r="C56" s="379" t="n">
        <v>486</v>
      </c>
      <c r="D56" s="379" t="n">
        <v>469</v>
      </c>
      <c r="E56" s="379" t="n">
        <v>328</v>
      </c>
      <c r="F56" s="379" t="n">
        <v>247</v>
      </c>
      <c r="G56" s="379" t="n">
        <v>196</v>
      </c>
      <c r="H56" s="379" t="n">
        <v>496</v>
      </c>
      <c r="I56" s="379" t="n">
        <v>439</v>
      </c>
      <c r="J56" s="379" t="n">
        <v>676</v>
      </c>
      <c r="K56" s="379" t="n">
        <v>700</v>
      </c>
      <c r="L56" s="379" t="n">
        <v>903</v>
      </c>
      <c r="M56" s="308" t="inlineStr">
        <is>
          <t>COST 10k 2025.pdf | p.42 | Consolidated Statements of Cash Flows | Repurchases of common stock | as-printed: (903)</t>
        </is>
      </c>
      <c r="N56" s="380" t="n">
        <v>162</v>
      </c>
      <c r="O56" s="380" t="n">
        <v>160</v>
      </c>
      <c r="P56" s="380" t="n">
        <v>162</v>
      </c>
      <c r="Q56" s="380" t="n">
        <v>216</v>
      </c>
      <c r="R56" s="380" t="n">
        <v>207</v>
      </c>
      <c r="S56" s="380" t="n">
        <v>205</v>
      </c>
      <c r="T56" s="380" t="n">
        <v>211</v>
      </c>
      <c r="U56" s="380" t="n">
        <v>280</v>
      </c>
      <c r="V56" s="381" t="n">
        <v>210</v>
      </c>
      <c r="W56" s="381" t="n">
        <v>209</v>
      </c>
      <c r="X56" s="381" t="n">
        <v>184</v>
      </c>
      <c r="Y56" s="464" t="n"/>
    </row>
    <row r="57">
      <c r="A57" s="2" t="inlineStr">
        <is>
          <t>Historical Share Price (Period-End)</t>
        </is>
      </c>
      <c r="B57" s="2" t="n">
        <v>140.05</v>
      </c>
      <c r="C57" s="2" t="n">
        <v>162.09</v>
      </c>
      <c r="D57" s="2" t="n">
        <v>156.74</v>
      </c>
      <c r="E57" s="2" t="n">
        <v>233.13</v>
      </c>
      <c r="F57" s="2" t="n">
        <v>294.76</v>
      </c>
      <c r="G57" s="2" t="n">
        <v>347.66</v>
      </c>
      <c r="H57" s="2" t="n">
        <v>455.49</v>
      </c>
      <c r="I57" s="2" t="n">
        <v>522.1</v>
      </c>
      <c r="J57" s="2" t="n">
        <v>549.28</v>
      </c>
      <c r="K57" s="2" t="n">
        <v>892.38</v>
      </c>
      <c r="L57" s="2" t="n">
        <v>943.3200000000001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224" t="n"/>
      <c r="Y57" s="46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United States Operations</t>
        </is>
      </c>
      <c r="B61" s="425" t="n"/>
      <c r="C61" s="425" t="n">
        <v>86579</v>
      </c>
      <c r="D61" s="425" t="n">
        <v>93889</v>
      </c>
      <c r="E61" s="425" t="n">
        <v>102286</v>
      </c>
      <c r="F61" s="425" t="n">
        <v>111751</v>
      </c>
      <c r="G61" s="425" t="n">
        <v>122142</v>
      </c>
      <c r="H61" s="425" t="n">
        <v>141398</v>
      </c>
      <c r="I61" s="425" t="n">
        <v>165294</v>
      </c>
      <c r="J61" s="425" t="n">
        <v>176630</v>
      </c>
      <c r="K61" s="425" t="n">
        <v>184143</v>
      </c>
      <c r="L61" s="425" t="n">
        <v>200046</v>
      </c>
      <c r="M61" s="261" t="n"/>
      <c r="N61" s="395" t="n">
        <v>41833</v>
      </c>
      <c r="O61" s="395" t="n">
        <v>41952</v>
      </c>
      <c r="P61" s="395" t="n">
        <v>42449</v>
      </c>
      <c r="Q61" s="395" t="n">
        <v>57909</v>
      </c>
      <c r="R61" s="395" t="n">
        <v>45088</v>
      </c>
      <c r="S61" s="395" t="n">
        <v>46413</v>
      </c>
      <c r="T61" s="395" t="n">
        <v>46318</v>
      </c>
      <c r="U61" s="395" t="n">
        <v>62227</v>
      </c>
      <c r="V61" s="395" t="n">
        <v>48569</v>
      </c>
      <c r="W61" s="395" t="n">
        <v>49931</v>
      </c>
      <c r="X61" s="395" t="n">
        <v>51434</v>
      </c>
      <c r="Y61" s="395" t="n"/>
    </row>
    <row r="62">
      <c r="A62" s="263" t="inlineStr">
        <is>
          <t>Other International Operations</t>
        </is>
      </c>
      <c r="B62" s="426" t="n"/>
      <c r="C62" s="426" t="n">
        <v>15112</v>
      </c>
      <c r="D62" s="426" t="n">
        <v>16361</v>
      </c>
      <c r="E62" s="426" t="n">
        <v>18601</v>
      </c>
      <c r="F62" s="426" t="n">
        <v>19586</v>
      </c>
      <c r="G62" s="426" t="n">
        <v>22185</v>
      </c>
      <c r="H62" s="426" t="n">
        <v>27233</v>
      </c>
      <c r="I62" s="426" t="n">
        <v>29985</v>
      </c>
      <c r="J62" s="426" t="n">
        <v>32604</v>
      </c>
      <c r="K62" s="426" t="n">
        <v>35436</v>
      </c>
      <c r="L62" s="426" t="n">
        <v>38266</v>
      </c>
      <c r="M62" s="261" t="n"/>
      <c r="N62" s="395" t="n">
        <v>8065</v>
      </c>
      <c r="O62" s="395" t="n">
        <v>8616</v>
      </c>
      <c r="P62" s="395" t="n">
        <v>8052</v>
      </c>
      <c r="Q62" s="395" t="n">
        <v>10703</v>
      </c>
      <c r="R62" s="395" t="n">
        <v>8659</v>
      </c>
      <c r="S62" s="395" t="n">
        <v>9014</v>
      </c>
      <c r="T62" s="395" t="n">
        <v>8566</v>
      </c>
      <c r="U62" s="395" t="n">
        <v>12027</v>
      </c>
      <c r="V62" s="395" t="n">
        <v>9665</v>
      </c>
      <c r="W62" s="395" t="n">
        <v>10375</v>
      </c>
      <c r="X62" s="395" t="n">
        <v>9683</v>
      </c>
      <c r="Y62" s="395" t="n"/>
    </row>
    <row r="63">
      <c r="A63" s="259" t="inlineStr">
        <is>
          <t>Canada</t>
        </is>
      </c>
      <c r="B63" s="425" t="n"/>
      <c r="C63" s="425" t="n"/>
      <c r="D63" s="425" t="n"/>
      <c r="E63" s="425" t="n"/>
      <c r="F63" s="425" t="n"/>
      <c r="G63" s="425" t="n">
        <v>22434</v>
      </c>
      <c r="H63" s="425" t="n">
        <v>27298</v>
      </c>
      <c r="I63" s="425" t="n">
        <v>31675</v>
      </c>
      <c r="J63" s="425" t="n">
        <v>33056</v>
      </c>
      <c r="K63" s="425" t="n">
        <v>34874</v>
      </c>
      <c r="L63" s="425" t="n">
        <v>36923</v>
      </c>
      <c r="M63" s="261" t="n"/>
      <c r="N63" s="395" t="n">
        <v>7901</v>
      </c>
      <c r="O63" s="395" t="n">
        <v>7874</v>
      </c>
      <c r="P63" s="395" t="n">
        <v>8014</v>
      </c>
      <c r="Q63" s="395" t="n">
        <v>11085</v>
      </c>
      <c r="R63" s="395" t="n">
        <v>8404</v>
      </c>
      <c r="S63" s="395" t="n">
        <v>8296</v>
      </c>
      <c r="T63" s="395" t="n">
        <v>8321</v>
      </c>
      <c r="U63" s="395" t="n">
        <v>11902</v>
      </c>
      <c r="V63" s="395" t="n">
        <v>9073</v>
      </c>
      <c r="W63" s="395" t="n">
        <v>9291</v>
      </c>
      <c r="X63" s="395" t="n">
        <v>9410</v>
      </c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United States Operations</t>
        </is>
      </c>
      <c r="B71" s="425" t="n"/>
      <c r="C71" s="425" t="n">
        <v>2326</v>
      </c>
      <c r="D71" s="425" t="n">
        <v>2644</v>
      </c>
      <c r="E71" s="425" t="n">
        <v>2787</v>
      </c>
      <c r="F71" s="425" t="n">
        <v>3063</v>
      </c>
      <c r="G71" s="425" t="n">
        <v>3633</v>
      </c>
      <c r="H71" s="425" t="n">
        <v>4262</v>
      </c>
      <c r="I71" s="425" t="n">
        <v>5268</v>
      </c>
      <c r="J71" s="425" t="n">
        <v>5392</v>
      </c>
      <c r="K71" s="425" t="n">
        <v>6217</v>
      </c>
      <c r="L71" s="425" t="n">
        <v>6878</v>
      </c>
      <c r="M71" s="261" t="n"/>
      <c r="N71" s="395" t="n">
        <v>1358</v>
      </c>
      <c r="O71" s="395" t="n">
        <v>1294</v>
      </c>
      <c r="P71" s="395" t="n">
        <v>1476</v>
      </c>
      <c r="Q71" s="395" t="n">
        <v>2089</v>
      </c>
      <c r="R71" s="395" t="n">
        <v>1498</v>
      </c>
      <c r="S71" s="395" t="n">
        <v>1515</v>
      </c>
      <c r="T71" s="395" t="n">
        <v>1713</v>
      </c>
      <c r="U71" s="395" t="n">
        <v>2152</v>
      </c>
      <c r="V71" s="395" t="n">
        <v>1616</v>
      </c>
      <c r="W71" s="395" t="n">
        <v>1635</v>
      </c>
      <c r="X71" s="395" t="n">
        <v>1873</v>
      </c>
      <c r="Y71" s="395" t="n"/>
    </row>
    <row r="72">
      <c r="A72" s="263" t="inlineStr">
        <is>
          <t>Other International Operations</t>
        </is>
      </c>
      <c r="B72" s="426" t="n"/>
      <c r="C72" s="426" t="n">
        <v>568</v>
      </c>
      <c r="D72" s="426" t="n">
        <v>626</v>
      </c>
      <c r="E72" s="426" t="n">
        <v>754</v>
      </c>
      <c r="F72" s="426" t="n">
        <v>750</v>
      </c>
      <c r="G72" s="426" t="n">
        <v>942</v>
      </c>
      <c r="H72" s="426" t="n">
        <v>1270</v>
      </c>
      <c r="I72" s="426" t="n">
        <v>1179</v>
      </c>
      <c r="J72" s="426" t="n">
        <v>1274</v>
      </c>
      <c r="K72" s="426" t="n">
        <v>1420</v>
      </c>
      <c r="L72" s="426" t="n">
        <v>1656</v>
      </c>
      <c r="M72" s="261" t="n"/>
      <c r="N72" s="395" t="n">
        <v>301</v>
      </c>
      <c r="O72" s="395" t="n">
        <v>378</v>
      </c>
      <c r="P72" s="395" t="n">
        <v>327</v>
      </c>
      <c r="Q72" s="395" t="n">
        <v>414</v>
      </c>
      <c r="R72" s="395" t="n">
        <v>336</v>
      </c>
      <c r="S72" s="395" t="n">
        <v>398</v>
      </c>
      <c r="T72" s="395" t="n">
        <v>367</v>
      </c>
      <c r="U72" s="395" t="n">
        <v>555</v>
      </c>
      <c r="V72" s="395" t="n">
        <v>413</v>
      </c>
      <c r="W72" s="395" t="n">
        <v>495</v>
      </c>
      <c r="X72" s="395" t="n">
        <v>436</v>
      </c>
      <c r="Y72" s="395" t="n"/>
    </row>
    <row r="73">
      <c r="A73" s="259" t="inlineStr">
        <is>
          <t>Canada</t>
        </is>
      </c>
      <c r="B73" s="425" t="n"/>
      <c r="C73" s="425" t="n"/>
      <c r="D73" s="425" t="n"/>
      <c r="E73" s="425" t="n"/>
      <c r="F73" s="425" t="n"/>
      <c r="G73" s="425" t="n">
        <v>778</v>
      </c>
      <c r="H73" s="425" t="n">
        <v>1093</v>
      </c>
      <c r="I73" s="425" t="n">
        <v>1346</v>
      </c>
      <c r="J73" s="425" t="n">
        <v>1448</v>
      </c>
      <c r="K73" s="425" t="n">
        <v>1648</v>
      </c>
      <c r="L73" s="425" t="n">
        <v>1849</v>
      </c>
      <c r="M73" s="261" t="n"/>
      <c r="N73" s="395" t="n">
        <v>325</v>
      </c>
      <c r="O73" s="395" t="n">
        <v>390</v>
      </c>
      <c r="P73" s="395" t="n">
        <v>394</v>
      </c>
      <c r="Q73" s="395" t="n">
        <v>539</v>
      </c>
      <c r="R73" s="395" t="n">
        <v>362</v>
      </c>
      <c r="S73" s="395" t="n">
        <v>403</v>
      </c>
      <c r="T73" s="395" t="n">
        <v>450</v>
      </c>
      <c r="U73" s="395" t="n">
        <v>634</v>
      </c>
      <c r="V73" s="395" t="n">
        <v>434</v>
      </c>
      <c r="W73" s="395" t="n">
        <v>476</v>
      </c>
      <c r="X73" s="395" t="n">
        <v>506</v>
      </c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  <row r="94">
      <c r="A94" s="308" t="inlineStr">
        <is>
          <t>OPERATING KPIs (MD&amp;A / Item 1-disclosed, not on the financial statements)</t>
        </is>
      </c>
    </row>
    <row r="95">
      <c r="A95" s="308" t="inlineStr">
        <is>
          <t>Warehouses in Operation (period end)</t>
        </is>
      </c>
      <c r="C95" s="308" t="n">
        <v>715</v>
      </c>
      <c r="D95" s="308" t="n">
        <v>741</v>
      </c>
      <c r="E95" s="308" t="n">
        <v>762</v>
      </c>
      <c r="F95" s="308" t="n">
        <v>782</v>
      </c>
      <c r="G95" s="308" t="n">
        <v>795</v>
      </c>
      <c r="H95" s="308" t="n">
        <v>815</v>
      </c>
      <c r="I95" s="308" t="n">
        <v>838</v>
      </c>
      <c r="J95" s="308" t="n">
        <v>861</v>
      </c>
      <c r="K95" s="308" t="n">
        <v>890</v>
      </c>
      <c r="L95" s="308" t="n">
        <v>914</v>
      </c>
      <c r="M95" s="308" t="inlineStr">
        <is>
          <t>FY2025: COST 10k 2025.pdf p.4 — None</t>
        </is>
      </c>
    </row>
    <row r="96">
      <c r="A96" s="308" t="inlineStr">
        <is>
          <t>Paid Members (millions)</t>
        </is>
      </c>
      <c r="C96" s="308" t="n">
        <v>47.6</v>
      </c>
      <c r="D96" s="308" t="n">
        <v>49.4</v>
      </c>
      <c r="E96" s="308" t="n">
        <v>51.6</v>
      </c>
      <c r="F96" s="308" t="n">
        <v>53.9</v>
      </c>
      <c r="G96" s="308" t="n">
        <v>58.1</v>
      </c>
      <c r="H96" s="308" t="n">
        <v>61.7</v>
      </c>
      <c r="I96" s="308" t="n">
        <v>65.8</v>
      </c>
      <c r="J96" s="308" t="n">
        <v>71</v>
      </c>
      <c r="K96" s="308" t="n">
        <v>76.2</v>
      </c>
      <c r="L96" s="308" t="n">
        <v>81</v>
      </c>
      <c r="M96" s="308" t="inlineStr">
        <is>
          <t>FY2025: COST 10k 2025.pdf p.6 — None</t>
        </is>
      </c>
    </row>
    <row r="97">
      <c r="A97" s="308" t="inlineStr">
        <is>
          <t>Total Cardholders (millions)</t>
        </is>
      </c>
      <c r="C97" s="308" t="n">
        <v>86.7</v>
      </c>
      <c r="D97" s="308" t="n">
        <v>90.3</v>
      </c>
      <c r="E97" s="308" t="n">
        <v>94.3</v>
      </c>
      <c r="F97" s="308" t="n">
        <v>98.5</v>
      </c>
      <c r="G97" s="308" t="n">
        <v>105.5</v>
      </c>
      <c r="H97" s="308" t="n">
        <v>111.6</v>
      </c>
      <c r="I97" s="308" t="n">
        <v>118.9</v>
      </c>
      <c r="J97" s="308" t="n">
        <v>127.9</v>
      </c>
      <c r="K97" s="308" t="n">
        <v>136.8</v>
      </c>
      <c r="L97" s="308" t="n">
        <v>145.2</v>
      </c>
      <c r="M97" s="308" t="inlineStr">
        <is>
          <t>FY2025: COST 10k 2025.pdf p.6 — None</t>
        </is>
      </c>
    </row>
    <row r="98">
      <c r="A98" s="308" t="inlineStr">
        <is>
          <t>Membership Renewal Rate — U.S. &amp; Canada</t>
        </is>
      </c>
      <c r="C98" s="308" t="n"/>
      <c r="D98" s="308" t="n"/>
      <c r="E98" s="308" t="n">
        <v>0.9</v>
      </c>
      <c r="F98" s="308" t="n">
        <v>0.91</v>
      </c>
      <c r="G98" s="308" t="n">
        <v>0.91</v>
      </c>
      <c r="H98" s="308" t="n">
        <v>0.91</v>
      </c>
      <c r="I98" s="308" t="n">
        <v>0.93</v>
      </c>
      <c r="J98" s="308" t="n">
        <v>0.927</v>
      </c>
      <c r="K98" s="308" t="n">
        <v>0.929</v>
      </c>
      <c r="L98" s="308" t="n">
        <v>0.923</v>
      </c>
      <c r="M98" s="308" t="inlineStr">
        <is>
          <t>FY2025: COST 10k 2025.pdf p.6 — None</t>
        </is>
      </c>
    </row>
    <row r="99">
      <c r="A99" s="308" t="inlineStr">
        <is>
          <t>Membership Renewal Rate — Worldwide</t>
        </is>
      </c>
      <c r="C99" s="308" t="n"/>
      <c r="D99" s="308" t="n"/>
      <c r="E99" s="308" t="n">
        <v>0.88</v>
      </c>
      <c r="F99" s="308" t="n">
        <v>0.88</v>
      </c>
      <c r="G99" s="308" t="n">
        <v>0.88</v>
      </c>
      <c r="H99" s="308" t="n">
        <v>0.89</v>
      </c>
      <c r="I99" s="308" t="n">
        <v>0.9</v>
      </c>
      <c r="J99" s="308" t="n">
        <v>0.904</v>
      </c>
      <c r="K99" s="308" t="n">
        <v>0.905</v>
      </c>
      <c r="L99" s="308" t="n">
        <v>0.898</v>
      </c>
      <c r="M99" s="308" t="inlineStr">
        <is>
          <t>FY2025: COST 10k 2025.pdf p.6 — None</t>
        </is>
      </c>
    </row>
    <row r="100">
      <c r="A100" s="308" t="inlineStr">
        <is>
          <t>Comparable Sales — Total Company (%)</t>
        </is>
      </c>
      <c r="C100" s="308" t="n">
        <v>0</v>
      </c>
      <c r="D100" s="308" t="n">
        <v>0.04</v>
      </c>
      <c r="E100" s="308" t="n">
        <v>0.09</v>
      </c>
      <c r="F100" s="308" t="n">
        <v>0.06</v>
      </c>
      <c r="G100" s="308" t="n">
        <v>0.08</v>
      </c>
      <c r="H100" s="308" t="n">
        <v>0.16</v>
      </c>
      <c r="I100" s="308" t="n">
        <v>0.14</v>
      </c>
      <c r="J100" s="308" t="n">
        <v>0.03</v>
      </c>
      <c r="K100" s="308" t="n">
        <v>0.05</v>
      </c>
      <c r="L100" s="308" t="n">
        <v>0.06</v>
      </c>
      <c r="M100" s="308" t="inlineStr">
        <is>
          <t>FY2025: COST 10k 2025.pdf p.27 — None</t>
        </is>
      </c>
    </row>
    <row r="101">
      <c r="A101" s="308" t="inlineStr">
        <is>
          <t>Comparable Sales ex-Gasoline &amp; FX (%)</t>
        </is>
      </c>
      <c r="C101" s="308" t="n">
        <v>0.04</v>
      </c>
      <c r="D101" s="308" t="n">
        <v>0.04</v>
      </c>
      <c r="E101" s="308" t="n">
        <v>0.07000000000000001</v>
      </c>
      <c r="F101" s="308" t="n">
        <v>0.06</v>
      </c>
      <c r="G101" s="308" t="n">
        <v>0.09</v>
      </c>
      <c r="H101" s="308" t="n">
        <v>0.13</v>
      </c>
      <c r="I101" s="308" t="n">
        <v>0.11</v>
      </c>
      <c r="J101" s="308" t="n">
        <v>0.05</v>
      </c>
      <c r="K101" s="308" t="n">
        <v>0.06</v>
      </c>
      <c r="L101" s="308" t="n">
        <v>0.08</v>
      </c>
      <c r="M101" s="308" t="inlineStr">
        <is>
          <t>FY2025: COST 10k 2025.pdf p.27 — None</t>
        </is>
      </c>
    </row>
    <row r="102">
      <c r="A102" s="308" t="inlineStr">
        <is>
          <t>Membership Fee Revenue ($M)</t>
        </is>
      </c>
      <c r="C102" s="308" t="n">
        <v>2646</v>
      </c>
      <c r="D102" s="308" t="n">
        <v>2853</v>
      </c>
      <c r="E102" s="308" t="n">
        <v>3142</v>
      </c>
      <c r="F102" s="308" t="n">
        <v>3352</v>
      </c>
      <c r="G102" s="308" t="n">
        <v>3541</v>
      </c>
      <c r="H102" s="308" t="n">
        <v>3877</v>
      </c>
      <c r="I102" s="308" t="n">
        <v>4224</v>
      </c>
      <c r="J102" s="308" t="n">
        <v>4580</v>
      </c>
      <c r="K102" s="308" t="n">
        <v>4828</v>
      </c>
      <c r="L102" s="308" t="n">
        <v>5323</v>
      </c>
      <c r="M102" s="308" t="inlineStr">
        <is>
          <t>FY2025: COST 10k 2025.pdf p.27 — None</t>
        </is>
      </c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0.86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0.0264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0.255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0.013632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0.08</v>
      </c>
      <c r="C20" s="401" t="n">
        <v>0.07000000000000001</v>
      </c>
      <c r="D20" s="401" t="n">
        <v>0.06</v>
      </c>
      <c r="E20" s="401" t="n">
        <v>0.055</v>
      </c>
      <c r="F20" s="401" t="n">
        <v>0.05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0.047</v>
      </c>
      <c r="C21" s="402" t="n">
        <v>0.0475</v>
      </c>
      <c r="D21" s="402" t="n">
        <v>0.048</v>
      </c>
      <c r="E21" s="402" t="n">
        <v>0.0485</v>
      </c>
      <c r="F21" s="402" t="n">
        <v>0.049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0.008999999999999999</v>
      </c>
      <c r="C22" s="401" t="n">
        <v>0.008999999999999999</v>
      </c>
      <c r="D22" s="401" t="n">
        <v>0.008999999999999999</v>
      </c>
      <c r="E22" s="401" t="n">
        <v>0.008999999999999999</v>
      </c>
      <c r="F22" s="401" t="n">
        <v>0.008999999999999999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0.02</v>
      </c>
      <c r="C23" s="402" t="n">
        <v>0.02</v>
      </c>
      <c r="D23" s="402" t="n">
        <v>0.02</v>
      </c>
      <c r="E23" s="402" t="n">
        <v>0.02</v>
      </c>
      <c r="F23" s="402" t="n">
        <v>0.02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</v>
      </c>
      <c r="C24" s="401" t="n">
        <v>0</v>
      </c>
      <c r="D24" s="401" t="n">
        <v>0</v>
      </c>
      <c r="E24" s="401" t="n">
        <v>0</v>
      </c>
      <c r="F24" s="401" t="n">
        <v>0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0.255</v>
      </c>
      <c r="C25" s="402" t="n">
        <v>0.255</v>
      </c>
      <c r="D25" s="402" t="n">
        <v>0.255</v>
      </c>
      <c r="E25" s="402" t="n">
        <v>0.255</v>
      </c>
      <c r="F25" s="402" t="n">
        <v>0.255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28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326" t="inlineStr">
        <is>
          <t>Terminal CapEx / Revenue (blank = Yr-5)</t>
        </is>
      </c>
      <c r="B28" s="326" t="n">
        <v>0.01248</v>
      </c>
      <c r="C28" s="326" t="n"/>
      <c r="D28" s="326" t="n"/>
      <c r="E28" s="326" t="n"/>
      <c r="F28" s="326" t="n"/>
      <c r="G28" s="326" t="n"/>
      <c r="H28" s="315" t="n"/>
      <c r="I28" s="315" t="n"/>
      <c r="J28" s="315" t="n"/>
      <c r="K28" s="261" t="n"/>
      <c r="M28" s="308" t="inlineStr">
        <is>
          <t xml:space="preserve">market-researcher | valuation-agent | as-of: </t>
        </is>
      </c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inlineStr">
        <is>
          <t>Normalized Terminal UFCF</t>
        </is>
      </c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inlineStr">
        <is>
          <t>Normalized Terminal UFCF</t>
        </is>
      </c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1" t="inlineStr">
        <is>
          <t>Upside / Downside vs Price</t>
        </is>
      </c>
      <c r="B89" s="409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inlineStr">
        <is>
          <t>Normalized Terminal UFCF</t>
        </is>
      </c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1" t="inlineStr">
        <is>
          <t>Upside / Downside vs Price</t>
        </is>
      </c>
      <c r="B115" s="409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51.9</v>
      </c>
      <c r="C118" s="416" t="n">
        <v>40</v>
      </c>
      <c r="D118" s="335" t="n">
        <v>19.98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32</v>
      </c>
      <c r="C119" s="404" t="n">
        <v>28</v>
      </c>
      <c r="D119" s="334" t="n">
        <v>11.94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39.5</v>
      </c>
      <c r="C120" s="416" t="n">
        <v>34</v>
      </c>
      <c r="D120" s="335" t="n">
        <v>14.73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53.4</v>
      </c>
      <c r="C121" s="404" t="n">
        <v>42</v>
      </c>
      <c r="D121" s="334" t="n">
        <v>20.59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0.0187</v>
      </c>
      <c r="C122" s="401" t="n">
        <v>0.025</v>
      </c>
      <c r="D122" s="335" t="n">
        <v>0.0486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944.3200000000001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(down) / TGR (across) | 2.0% | 2.5% | 3.0% | 3.5% | 4.0% |
|---|---|---|---|---|---|
| 7.3% | 376.1 | 409.4 | 450.5 | 502.5 | 570.4 |
| 7.8% | 342.9 | 369.9 | 402.6 | 442.9 | 493.9 |
| **8.3%** | 315.0 | 337.2 | **363.8** | 395.8 | 435.4 |
| 8.8% | 291.2 | 309.9 | 331.7 | 357.8 | 389.3 |
| 9.3% | 270.8 | 286.6 | 304.9 | 326.4 | 351.9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(down) / Exit EV-EBITDA (across) | 24.0x | 26.0x | 28.0x | 30.0x | 32.0x |
|---|---|---|---|---|---|
| 7.3% | 771.4 | 829.5 | 887.6 | 945.7 | 1003.8 |
| 7.8% | 754.6 | 811.4 | 868.1 | 924.9 | 981.7 |
| **8.3%** | 738.3 | 793.7 | **849.2** | 904.7 | 960.1 |
| 8.8% | 722.4 | 776.6 | 830.8 | 885.0 | 939.2 |
| 9.3% | 706.9 | 759.9 | 812.9 | 865.8 | 918.8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  <c r="M176" s="308" t="inlineStr">
        <is>
          <t xml:space="preserve">market-researcher | valuation-agent | as-of: </t>
        </is>
      </c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  <c r="M177" s="308" t="inlineStr">
        <is>
          <t xml:space="preserve">market-researcher | valuation-agent | as-of: </t>
        </is>
      </c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  <c r="M178" s="308" t="inlineStr">
        <is>
          <t xml:space="preserve">market-researcher | valuation-agent | as-of: </t>
        </is>
      </c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124:F124"/>
    <mergeCell ref="A116:E116"/>
    <mergeCell ref="A133:E133"/>
    <mergeCell ref="A64:G64"/>
    <mergeCell ref="A3:F3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2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6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258">
        <f>IFERROR(IF(OR(NOT(ISNUMBER(Data!X35)),NOT(ISNUMBER(Data!X41))),"-",Data!X35/Data!X41),"-")</f>
        <v/>
      </c>
      <c r="Y16" s="46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256">
        <f>IFERROR(IF(OR(NOT(ISNUMBER(Data!X37)),NOT(ISNUMBER(Data!X38))),"-",Data!X37/Data!X38),"-")</f>
        <v/>
      </c>
      <c r="Y17" s="46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258">
        <f>IFERROR(IF(OR(NOT(ISNUMBER(Data!X35)),NOT(ISNUMBER(Data!U20)),NOT(ISNUMBER(Data!V20)),NOT(ISNUMBER(Data!W20)),NOT(ISNUMBER(Data!X20))),"-",Data!X35/(Data!U20+Data!V20+Data!W20+Data!X20)),"-")</f>
        <v/>
      </c>
      <c r="Y18" s="46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246" t="n"/>
      <c r="Y20" s="46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261" t="n"/>
      <c r="Y22" s="46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261" t="n"/>
      <c r="Y23" s="46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261" t="n"/>
      <c r="Y24" s="46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261" t="n"/>
      <c r="Y25" s="46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261" t="n"/>
      <c r="Y26" s="469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261" t="n"/>
      <c r="Y27" s="46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258">
        <f>IFERROR(IF(OR(NOT(ISNUMBER(Data!X41)),NOT(ISNUMBER(Data!X28))),"-",Data!X41/Data!X28),"-")</f>
        <v/>
      </c>
      <c r="Y30" s="46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256">
        <f>IFERROR(IF(OR(NOT(ISNUMBER(Data!U53)),NOT(ISNUMBER(Data!V53)),NOT(ISNUMBER(Data!W53)),NOT(ISNUMBER(Data!X53)),NOT(ISNUMBER(Data!X28))),"-",(Data!U53+Data!V53+Data!W53+Data!X53)/Data!X28),"-")</f>
        <v/>
      </c>
      <c r="Y31" s="46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258">
        <f>IFERROR(IF(OR(NOT(ISNUMBER(Data!U14)),NOT(ISNUMBER(Data!V14)),NOT(ISNUMBER(Data!W14)),NOT(ISNUMBER(Data!X14)),NOT(ISNUMBER(Data!X28))),"-",(Data!U14+Data!V14+Data!W14+Data!X14)/Data!X28),"-")</f>
        <v/>
      </c>
      <c r="Y32" s="46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224" t="n"/>
      <c r="Y33" s="46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261" t="n"/>
      <c r="Y36" s="46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261" t="n"/>
      <c r="Y37" s="46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261" t="n"/>
      <c r="Y38" s="46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261" t="n"/>
      <c r="Y39" s="46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261" t="n"/>
      <c r="Y40" s="46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261" t="n"/>
      <c r="Y41" s="46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261" t="n"/>
      <c r="Y42" s="46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261" t="n"/>
      <c r="Y43" s="46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261" t="n"/>
      <c r="Y44" s="46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258">
        <f>IFERROR(IF(OR(NOT(ISNUMBER(Data!X37)),NOT(ISNUMBER(Data!X38))),"-",Data!X37-Data!X38),"-")</f>
        <v/>
      </c>
      <c r="Y48" s="46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256">
        <f>IFERROR(IF(OR(NOT(ISNUMBER(Data!X37)),NOT(ISNUMBER(Data!X47)),NOT(ISNUMBER(Data!X38))),"-",(Data!X37-Data!X47)/Data!X38),"-")</f>
        <v/>
      </c>
      <c r="Y49" s="46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258" t="n"/>
      <c r="Y50" s="46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256">
        <f>IFERROR(IF(OR(NOT(ISNUMBER(Data!X32)),NOT(ISNUMBER(Data!X38))),"-",Data!X32/Data!X38),"-")</f>
        <v/>
      </c>
      <c r="Y51" s="46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258" t="n"/>
      <c r="Y52" s="46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256" t="n"/>
      <c r="Y53" s="46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258" t="n"/>
      <c r="Y54" s="46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261" t="n"/>
      <c r="Y58" s="469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261" t="n"/>
      <c r="Y59" s="469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261" t="n"/>
      <c r="Y60" s="469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261" t="n"/>
      <c r="Y61" s="469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261" t="n"/>
      <c r="Y62" s="469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261" t="n"/>
      <c r="Y63" s="469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261" t="n"/>
      <c r="Y64" s="46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258" t="n"/>
      <c r="Y68" s="46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256" t="n"/>
      <c r="Y69" s="46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258" t="n"/>
      <c r="Y70" s="46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256" t="n"/>
      <c r="Y71" s="465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258">
        <f>IFERROR(IF(OR(NOT(ISNUMBER(Data!U14)),NOT(ISNUMBER(Data!V14)),NOT(ISNUMBER(Data!W14)),NOT(ISNUMBER(Data!X14)),NOT(ISNUMBER(Data!X39))),"-",(Data!U14+Data!V14+Data!W14+Data!X14)/Data!X39),"-")</f>
        <v/>
      </c>
      <c r="Y72" s="46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2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6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258" t="n"/>
      <c r="Y74" s="46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258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6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256" t="n"/>
      <c r="Y77" s="465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258" t="n"/>
      <c r="Y78" s="46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256" t="n"/>
      <c r="Y79" s="465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258">
        <f>IFERROR(IF(OR(NOT(ISNUMBER(Data!X36)),NOT(ISNUMBER(Data!U20)),NOT(ISNUMBER(Data!V20)),NOT(ISNUMBER(Data!W20)),NOT(ISNUMBER(Data!X20))),"-",Data!X36/(Data!U20+Data!V20+Data!W20+Data!X20)),"-")</f>
        <v/>
      </c>
      <c r="Y80" s="46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2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6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261" t="n"/>
      <c r="Y86" s="469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261" t="n"/>
      <c r="Y87" s="469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261" t="n"/>
      <c r="Y88" s="469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261" t="n"/>
      <c r="Y89" s="469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261" t="n"/>
      <c r="Y90" s="46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261" t="n"/>
      <c r="Y91" s="46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2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6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258">
        <f>IFERROR(IF(OR(NOT(ISNUMBER(Data!U27)),NOT(ISNUMBER(Data!V27)),NOT(ISNUMBER(Data!W27)),NOT(ISNUMBER(Data!X27)),NOT(ISNUMBER(Data!$B$8))),"-",(Data!U27+Data!V27+Data!W27+Data!X27)/Data!$B$8),"-")</f>
        <v/>
      </c>
      <c r="Y102" s="46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224" t="n"/>
      <c r="Y103" s="46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256">
        <f>IFERROR(IF(OR(NOT(ISNUMBER(Data!X37)),NOT(ISNUMBER(Data!X38)),NOT(ISNUMBER(Data!X39))),"-",(Data!X37-Data!X38)/Data!X39),"-")</f>
        <v/>
      </c>
      <c r="Y107" s="46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258">
        <f>IFERROR(IF(OR(NOT(ISNUMBER(Data!X48)),NOT(ISNUMBER(Data!X39))),"-",Data!X48/Data!X39),"-")</f>
        <v/>
      </c>
      <c r="Y108" s="46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258">
        <f>IFERROR(IF(OR(NOT(ISNUMBER(Data!X41)),NOT(ISNUMBER(Data!X40))),"-",Data!X41/Data!X40),"-")</f>
        <v/>
      </c>
      <c r="Y110" s="46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256">
        <f>IFERROR(IF(OR(NOT(ISNUMBER(Data!U14)),NOT(ISNUMBER(Data!V14)),NOT(ISNUMBER(Data!W14)),NOT(ISNUMBER(Data!X14)),NOT(ISNUMBER(Data!X39))),"-",(Data!U14+Data!V14+Data!W14+Data!X14)/Data!X39),"-")</f>
        <v/>
      </c>
      <c r="Y111" s="46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Z'-Score (private-firm coefficients, BOOK equity in X4)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258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65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Grey, &lt;1.23 Distress)</t>
        </is>
      </c>
      <c r="B113" s="33">
        <f>IFERROR(IF(B112&gt;2.99,"Safe",IF(B112&gt;1.81,"Gray","Distress")),"-")</f>
        <v/>
      </c>
      <c r="C113" s="33">
        <f>IFERROR(IF(C112&gt;2.9,"Safe",IF(C112&gt;1.23,"Grey","Distress")),"-")</f>
        <v/>
      </c>
      <c r="D113" s="33">
        <f>IFERROR(IF(D112&gt;2.9,"Safe",IF(D112&gt;1.23,"Grey","Distress")),"-")</f>
        <v/>
      </c>
      <c r="E113" s="33">
        <f>IFERROR(IF(E112&gt;2.9,"Safe",IF(E112&gt;1.23,"Grey","Distress")),"-")</f>
        <v/>
      </c>
      <c r="F113" s="33">
        <f>IFERROR(IF(F112&gt;2.9,"Safe",IF(F112&gt;1.23,"Grey","Distress")),"-")</f>
        <v/>
      </c>
      <c r="G113" s="33">
        <f>IFERROR(IF(G112&gt;2.9,"Safe",IF(G112&gt;1.23,"Grey","Distress")),"-")</f>
        <v/>
      </c>
      <c r="H113" s="33">
        <f>IFERROR(IF(H112&gt;2.9,"Safe",IF(H112&gt;1.23,"Grey","Distress")),"-")</f>
        <v/>
      </c>
      <c r="I113" s="33">
        <f>IFERROR(IF(I112&gt;2.9,"Safe",IF(I112&gt;1.23,"Grey","Distress")),"-")</f>
        <v/>
      </c>
      <c r="J113" s="33">
        <f>IFERROR(IF(J112&gt;2.9,"Safe",IF(J112&gt;1.23,"Grey","Distress")),"-")</f>
        <v/>
      </c>
      <c r="K113" s="33">
        <f>IFERROR(IF(K112&gt;2.9,"Safe",IF(K112&gt;1.23,"Grey","Distress")),"-")</f>
        <v/>
      </c>
      <c r="L113" s="33">
        <f>IFERROR(IF(L112&gt;2.9,"Safe",IF(L112&gt;1.23,"Grey","Distress")),"-")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256" t="n"/>
      <c r="Y113" s="465" t="n"/>
    </row>
    <row r="114" ht="15" customHeight="1" s="74">
      <c r="A114" s="10" t="inlineStr">
        <is>
          <t>Altman Z-Score (MARKET equity in X4 — original public-firm variant)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225" t="n"/>
      <c r="Y114" s="467" t="n"/>
    </row>
    <row r="115" ht="15" customHeight="1" s="74">
      <c r="A115" s="32" t="inlineStr">
        <is>
          <t>Zone — original Z thresholds (&gt;2.99 Safe, 1.81-2.99 Grey, &lt;1.81 Distress)</t>
        </is>
      </c>
      <c r="B115" s="33">
        <f>IFERROR(IF(B114&gt;2.99,"Safe",IF(B114&gt;1.81,"Grey","Distress")),"-")</f>
        <v/>
      </c>
      <c r="C115" s="33">
        <f>IFERROR(IF(C114&gt;2.99,"Safe",IF(C114&gt;1.81,"Grey","Distress")),"-")</f>
        <v/>
      </c>
      <c r="D115" s="33">
        <f>IFERROR(IF(D114&gt;2.99,"Safe",IF(D114&gt;1.81,"Grey","Distress")),"-")</f>
        <v/>
      </c>
      <c r="E115" s="33">
        <f>IFERROR(IF(E114&gt;2.99,"Safe",IF(E114&gt;1.81,"Grey","Distress")),"-")</f>
        <v/>
      </c>
      <c r="F115" s="33">
        <f>IFERROR(IF(F114&gt;2.99,"Safe",IF(F114&gt;1.81,"Grey","Distress")),"-")</f>
        <v/>
      </c>
      <c r="G115" s="33">
        <f>IFERROR(IF(G114&gt;2.99,"Safe",IF(G114&gt;1.81,"Grey","Distress")),"-")</f>
        <v/>
      </c>
      <c r="H115" s="33">
        <f>IFERROR(IF(H114&gt;2.99,"Safe",IF(H114&gt;1.81,"Grey","Distress")),"-")</f>
        <v/>
      </c>
      <c r="I115" s="33">
        <f>IFERROR(IF(I114&gt;2.99,"Safe",IF(I114&gt;1.81,"Grey","Distress")),"-")</f>
        <v/>
      </c>
      <c r="J115" s="33">
        <f>IFERROR(IF(J114&gt;2.99,"Safe",IF(J114&gt;1.81,"Grey","Distress")),"-")</f>
        <v/>
      </c>
      <c r="K115" s="33">
        <f>IFERROR(IF(K114&gt;2.99,"Safe",IF(K114&gt;1.81,"Grey","Distress")),"-")</f>
        <v/>
      </c>
      <c r="L115" s="33">
        <f>IFERROR(IF(L114&gt;2.99,"Safe",IF(L114&gt;1.81,"Grey","Distress")),"-")</f>
        <v/>
      </c>
      <c r="M115" s="261" t="n"/>
      <c r="N115" s="256" t="n"/>
      <c r="O115" s="256" t="n"/>
      <c r="P115" s="256" t="n"/>
      <c r="Q115" s="256" t="n"/>
      <c r="R115" s="256" t="n"/>
      <c r="S115" s="256" t="n"/>
      <c r="T115" s="256" t="n"/>
      <c r="U115" s="256" t="n"/>
      <c r="V115" s="256" t="n"/>
      <c r="W115" s="256" t="n"/>
      <c r="X115" s="256" t="n"/>
      <c r="Y115" s="465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2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6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258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6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256">
        <f>IFERROR(IF(OR(NOT(ISNUMBER(Data!X39)),NOT(ISNUMBER(Data!X41))),"-",Data!X39/Data!X41),"-")</f>
        <v/>
      </c>
      <c r="Y120" s="46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258" t="n"/>
      <c r="Y121" s="46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258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6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2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6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258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6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256" t="n"/>
      <c r="Y126" s="46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274">
        <f>IFERROR(IF(OR(NOT(ISNUMBER(Data!X14)),NOT(ISNUMBER(Data!W14))),"-",(Data!X14-Data!W14)/ABS(Data!W14)),"-")</f>
        <v/>
      </c>
      <c r="Y130" s="47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276">
        <f>IFERROR(IF(OR(NOT(ISNUMBER(Data!X26)),NOT(ISNUMBER(Data!W26))),"-",(Data!X26-Data!W26)/ABS(Data!W26)),"-")</f>
        <v/>
      </c>
      <c r="Y131" s="47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274">
        <f>IFERROR(IF(OR(NOT(ISNUMBER(Data!X27)),NOT(ISNUMBER(Data!W27))),"-",(Data!X27-Data!W27)/ABS(Data!W27)),"-")</f>
        <v/>
      </c>
      <c r="Y132" s="47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276">
        <f>IFERROR(IF(OR(NOT(ISNUMBER(Data!X20)),NOT(ISNUMBER(Data!W20))),"-",(Data!X20-Data!W20)/ABS(Data!W20)),"-")</f>
        <v/>
      </c>
      <c r="Y133" s="47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274">
        <f>IFERROR(IF(OR(NOT(ISNUMBER(Data!X53)),NOT(ISNUMBER(Data!W53))),"-",(Data!X53-Data!W53)/ABS(Data!W53)),"-")</f>
        <v/>
      </c>
      <c r="Y134" s="47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274">
        <f>IFERROR(IF(OR(NOT(ISNUMBER(Data!X14)),NOT(ISNUMBER(Data!T14))),"-",(Data!X14-Data!T14)/ABS(Data!T14)),"-")</f>
        <v/>
      </c>
      <c r="Y137" s="47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276">
        <f>IFERROR(IF(OR(NOT(ISNUMBER(Data!X26)),NOT(ISNUMBER(Data!T26))),"-",(Data!X26-Data!T26)/ABS(Data!T26)),"-")</f>
        <v/>
      </c>
      <c r="Y138" s="47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274">
        <f>IFERROR(IF(OR(NOT(ISNUMBER(Data!X27)),NOT(ISNUMBER(Data!T27))),"-",(Data!X27-Data!T27)/ABS(Data!T27)),"-")</f>
        <v/>
      </c>
      <c r="Y139" s="47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276">
        <f>IFERROR(IF(OR(NOT(ISNUMBER(Data!X20)),NOT(ISNUMBER(Data!T20))),"-",(Data!X20-Data!T20)/ABS(Data!T20)),"-")</f>
        <v/>
      </c>
      <c r="Y140" s="47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274">
        <f>IFERROR(IF(OR(NOT(ISNUMBER(Data!X53)),NOT(ISNUMBER(Data!T53))),"-",(Data!X53-Data!T53)/ABS(Data!T53)),"-")</f>
        <v/>
      </c>
      <c r="Y141" s="47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274">
        <f>IFERROR(IF(OR(NOT(ISNUMBER(Data!X16)),NOT(ISNUMBER(Data!X14))),"-",Data!X16/Data!X14),"-")</f>
        <v/>
      </c>
      <c r="Y144" s="47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276">
        <f>IFERROR(IF(OR(NOT(ISNUMBER(Data!X20)),NOT(ISNUMBER(Data!X14))),"-",Data!X20/Data!X14),"-")</f>
        <v/>
      </c>
      <c r="Y145" s="47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274">
        <f>IFERROR(IF(OR(NOT(ISNUMBER(Data!X22)),NOT(ISNUMBER(Data!X14))),"-",Data!X22/Data!X14),"-")</f>
        <v/>
      </c>
      <c r="Y146" s="47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276">
        <f>IFERROR(IF(OR(NOT(ISNUMBER(Data!X26)),NOT(ISNUMBER(Data!X14))),"-",Data!X26/Data!X14),"-")</f>
        <v/>
      </c>
      <c r="Y147" s="47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274">
        <f>IFERROR(IF(OR(NOT(ISNUMBER(Data!X53)),NOT(ISNUMBER(Data!X14))),"-",Data!X53/Data!X14),"-")</f>
        <v/>
      </c>
      <c r="Y148" s="47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37" t="n"/>
      <c r="F1" s="438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Amazon.com, Inc.</t>
        </is>
      </c>
      <c r="C2" s="279" t="inlineStr">
        <is>
          <t>Walmart Inc.</t>
        </is>
      </c>
      <c r="D2" s="279" t="inlineStr">
        <is>
          <t>BJ's Wholesale Club Holdings, Inc.</t>
        </is>
      </c>
      <c r="E2" s="279" t="inlineStr">
        <is>
          <t>Target Corporation</t>
        </is>
      </c>
      <c r="F2" s="279" t="inlineStr">
        <is>
          <t>The Kroger Co.</t>
        </is>
      </c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AMZN</t>
        </is>
      </c>
      <c r="C3" s="425" t="inlineStr">
        <is>
          <t>WMT</t>
        </is>
      </c>
      <c r="D3" s="425" t="inlineStr">
        <is>
          <t>BJ</t>
        </is>
      </c>
      <c r="E3" s="425" t="inlineStr">
        <is>
          <t>TGT</t>
        </is>
      </c>
      <c r="F3" s="425" t="inlineStr">
        <is>
          <t>KR</t>
        </is>
      </c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US GAAP</t>
        </is>
      </c>
      <c r="E4" s="426" t="inlineStr">
        <is>
          <t>US GAAP</t>
        </is>
      </c>
      <c r="F4" s="426" t="inlineStr">
        <is>
          <t>US GAAP</t>
        </is>
      </c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January</t>
        </is>
      </c>
      <c r="D5" s="425" t="inlineStr">
        <is>
          <t>January/February</t>
        </is>
      </c>
      <c r="E5" s="425" t="inlineStr">
        <is>
          <t>January/February</t>
        </is>
      </c>
      <c r="F5" s="425" t="inlineStr">
        <is>
          <t>January/February</t>
        </is>
      </c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inlineStr">
        <is>
          <t>10-K</t>
        </is>
      </c>
      <c r="E6" s="426" t="inlineStr">
        <is>
          <t>10-K</t>
        </is>
      </c>
      <c r="F6" s="426" t="inlineStr">
        <is>
          <t>10-K</t>
        </is>
      </c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 (Dec-25)</t>
        </is>
      </c>
      <c r="C7" s="425" t="inlineStr">
        <is>
          <t>FY2025 (Jan-25)</t>
        </is>
      </c>
      <c r="D7" s="425" t="inlineStr">
        <is>
          <t>FY2024 (Feb-25)</t>
        </is>
      </c>
      <c r="E7" s="425" t="inlineStr">
        <is>
          <t>FY2024 (Feb-25)</t>
        </is>
      </c>
      <c r="F7" s="425" t="inlineStr">
        <is>
          <t>FY2024 (Feb-25)</t>
        </is>
      </c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716924</v>
      </c>
      <c r="C10" s="427" t="n">
        <v>680985</v>
      </c>
      <c r="D10" s="427" t="n">
        <v>20501.8</v>
      </c>
      <c r="E10" s="427" t="n">
        <v>106566</v>
      </c>
      <c r="F10" s="426" t="n">
        <v>147123</v>
      </c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11.2</v>
      </c>
      <c r="C11" s="428" t="n">
        <v>4.3</v>
      </c>
      <c r="D11" s="428" t="n">
        <v>3.8</v>
      </c>
      <c r="E11" s="428" t="n">
        <v>5.2</v>
      </c>
      <c r="F11" s="425" t="n">
        <v>2.6</v>
      </c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20.3</v>
      </c>
      <c r="C12" s="429" t="n">
        <v>6.2</v>
      </c>
      <c r="D12" s="429" t="n">
        <v>5</v>
      </c>
      <c r="E12" s="429" t="n">
        <v>8</v>
      </c>
      <c r="F12" s="426" t="n">
        <v>4.8</v>
      </c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10.8</v>
      </c>
      <c r="C13" s="428" t="n">
        <v>2.9</v>
      </c>
      <c r="D13" s="428" t="n">
        <v>2.6</v>
      </c>
      <c r="E13" s="428" t="n">
        <v>3.8</v>
      </c>
      <c r="F13" s="425" t="n">
        <v>1.8</v>
      </c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50.3</v>
      </c>
      <c r="C14" s="429" t="n">
        <v>24.9</v>
      </c>
      <c r="D14" s="429" t="n">
        <v>18.4</v>
      </c>
      <c r="E14" s="429" t="n">
        <v>28.2</v>
      </c>
      <c r="F14" s="426" t="n">
        <v>22.7</v>
      </c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1.1</v>
      </c>
      <c r="C15" s="428" t="n">
        <v>1.9</v>
      </c>
      <c r="D15" s="428" t="n">
        <v>1.5</v>
      </c>
      <c r="E15" s="428" t="n">
        <v>4.2</v>
      </c>
      <c r="F15" s="425" t="n">
        <v>1.2</v>
      </c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13.5</v>
      </c>
      <c r="C17" s="429" t="n">
        <v>16.4</v>
      </c>
      <c r="D17" s="429" t="n">
        <v>23.6</v>
      </c>
      <c r="E17" s="429" t="n">
        <v>14.1</v>
      </c>
      <c r="F17" s="426" t="n">
        <v>11.8</v>
      </c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18.9</v>
      </c>
      <c r="C18" s="428" t="n">
        <v>21.4</v>
      </c>
      <c r="D18" s="428" t="n">
        <v>28.9</v>
      </c>
      <c r="E18" s="428" t="n">
        <v>27.9</v>
      </c>
      <c r="F18" s="425" t="n">
        <v>32.2</v>
      </c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9.5</v>
      </c>
      <c r="C19" s="429" t="n">
        <v>7.5</v>
      </c>
      <c r="D19" s="429" t="n">
        <v>7.6</v>
      </c>
      <c r="E19" s="429" t="n">
        <v>7.1</v>
      </c>
      <c r="F19" s="426" t="n">
        <v>5.1</v>
      </c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0.88</v>
      </c>
      <c r="C20" s="430" t="n">
        <v>2.61</v>
      </c>
      <c r="D20" s="430" t="n">
        <v>2.9</v>
      </c>
      <c r="E20" s="430" t="n">
        <v>1.84</v>
      </c>
      <c r="F20" s="425" t="n">
        <v>2.8</v>
      </c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-0.39</v>
      </c>
      <c r="C22" s="431" t="n">
        <v>0.87</v>
      </c>
      <c r="D22" s="431" t="n">
        <v>0.53</v>
      </c>
      <c r="E22" s="431" t="n">
        <v>1.31</v>
      </c>
      <c r="F22" s="426" t="n">
        <v>1.97</v>
      </c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0.16</v>
      </c>
      <c r="C23" s="430" t="n">
        <v>0.5</v>
      </c>
      <c r="D23" s="430" t="n">
        <v>0.31</v>
      </c>
      <c r="E23" s="430" t="n">
        <v>1.09</v>
      </c>
      <c r="F23" s="425" t="n">
        <v>2.16</v>
      </c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35.2</v>
      </c>
      <c r="C24" s="429" t="n">
        <v>13.1</v>
      </c>
      <c r="D24" s="429" t="n">
        <v>15</v>
      </c>
      <c r="E24" s="429" t="n">
        <v>13.5</v>
      </c>
      <c r="F24" s="426" t="n">
        <v>8.6</v>
      </c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1.05</v>
      </c>
      <c r="C25" s="430" t="n">
        <v>0.82</v>
      </c>
      <c r="D25" s="430" t="n">
        <v>0.74</v>
      </c>
      <c r="E25" s="430" t="n">
        <v>0.9399999999999999</v>
      </c>
      <c r="F25" s="425" t="n">
        <v>0.96</v>
      </c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19.8</v>
      </c>
      <c r="C27" s="429" t="n">
        <v>22.2</v>
      </c>
      <c r="D27" s="429" t="n">
        <v>12.1</v>
      </c>
      <c r="E27" s="429" t="n">
        <v>9.4</v>
      </c>
      <c r="F27" s="426" t="n">
        <v>6.8</v>
      </c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37.9</v>
      </c>
      <c r="C28" s="428" t="n">
        <v>46.4</v>
      </c>
      <c r="D28" s="428" t="n">
        <v>22.5</v>
      </c>
      <c r="E28" s="428" t="n">
        <v>16.9</v>
      </c>
      <c r="F28" s="425" t="n">
        <v>12.9</v>
      </c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0.3</v>
      </c>
      <c r="C29" s="429" t="n">
        <v>1.4</v>
      </c>
      <c r="D29" s="429" t="n">
        <v>2.6</v>
      </c>
      <c r="E29" s="429" t="n">
        <v>6.5</v>
      </c>
      <c r="F29" s="426" t="n">
        <v>5.2</v>
      </c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/>
      <c r="C31" s="428" t="n"/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n"/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n"/>
    </row>
    <row r="33" ht="17" customHeight="1" s="74">
      <c r="A33" s="259" t="inlineStr">
        <is>
          <t>Days Payables Outstanding</t>
        </is>
      </c>
      <c r="B33" s="428" t="n"/>
      <c r="C33" s="428" t="n"/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n"/>
    </row>
    <row r="34" ht="17" customHeight="1" s="74">
      <c r="A34" s="263" t="inlineStr">
        <is>
          <t>Cash Conversion Cycle</t>
        </is>
      </c>
      <c r="B34" s="429" t="n"/>
      <c r="C34" s="429" t="n"/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n"/>
    </row>
    <row r="35" ht="17" customHeight="1" s="74">
      <c r="A35" s="259" t="inlineStr">
        <is>
          <t>CapEx / Revenue</t>
        </is>
      </c>
      <c r="B35" s="428" t="n">
        <v>18.4</v>
      </c>
      <c r="C35" s="428" t="n">
        <v>3.5</v>
      </c>
      <c r="D35" s="428" t="n">
        <v>2.9</v>
      </c>
      <c r="E35" s="428" t="n">
        <v>2.7</v>
      </c>
      <c r="F35" s="425" t="n">
        <v>2.7</v>
      </c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649" t="n"/>
      <c r="B36" s="650" t="n"/>
      <c r="C36" s="650" t="n"/>
      <c r="D36" s="650" t="n"/>
      <c r="E36" s="650" t="n"/>
      <c r="F36" s="449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649" t="n"/>
      <c r="B37" s="650" t="n"/>
      <c r="C37" s="650" t="n"/>
      <c r="D37" s="650" t="n"/>
      <c r="E37" s="650" t="n"/>
      <c r="F37" s="449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649" t="n"/>
      <c r="B38" s="650" t="n"/>
      <c r="C38" s="650" t="n"/>
      <c r="D38" s="650" t="n"/>
      <c r="E38" s="650" t="n"/>
      <c r="F38" s="449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649" t="n"/>
      <c r="B39" s="650" t="n"/>
      <c r="C39" s="650" t="n"/>
      <c r="D39" s="650" t="n"/>
      <c r="E39" s="650" t="n"/>
      <c r="F39" s="449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649" t="n"/>
      <c r="B40" s="650" t="n"/>
      <c r="C40" s="650" t="n"/>
      <c r="D40" s="650" t="n"/>
      <c r="E40" s="650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649" t="n"/>
      <c r="B41" s="650" t="n"/>
      <c r="C41" s="650" t="n"/>
      <c r="D41" s="650" t="n"/>
      <c r="E41" s="650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649" t="n"/>
      <c r="B42" s="650" t="n"/>
      <c r="C42" s="650" t="n"/>
      <c r="D42" s="650" t="n"/>
      <c r="E42" s="650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649" t="n"/>
      <c r="B43" s="650" t="n"/>
      <c r="C43" s="650" t="n"/>
      <c r="D43" s="650" t="n"/>
      <c r="E43" s="650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649" t="n"/>
      <c r="B44" s="650" t="n"/>
      <c r="C44" s="650" t="n"/>
      <c r="D44" s="650" t="n"/>
      <c r="E44" s="650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649" t="n"/>
      <c r="B45" s="650" t="n"/>
      <c r="C45" s="650" t="n"/>
      <c r="D45" s="650" t="n"/>
      <c r="E45" s="650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649" t="n"/>
      <c r="B46" s="650" t="n"/>
      <c r="C46" s="650" t="n"/>
      <c r="D46" s="650" t="n"/>
      <c r="E46" s="650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649" t="n"/>
      <c r="B47" s="650" t="n"/>
      <c r="C47" s="650" t="n"/>
      <c r="D47" s="650" t="n"/>
      <c r="E47" s="650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649" t="n"/>
      <c r="B48" s="650" t="n"/>
      <c r="C48" s="650" t="n"/>
      <c r="D48" s="650" t="n"/>
      <c r="E48" s="650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642" t="n"/>
      <c r="C49" s="642" t="n"/>
      <c r="D49" s="642" t="n"/>
      <c r="E49" s="642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311" t="inlineStr">
        <is>
          <t>OK</t>
        </is>
      </c>
      <c r="E50" s="311" t="inlineStr">
        <is>
          <t>OK</t>
        </is>
      </c>
      <c r="F50" s="472" t="inlineStr">
        <is>
          <t>OK</t>
        </is>
      </c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NOT_COMPARABLE_AMZN</t>
        </is>
      </c>
      <c r="C51" s="311" t="inlineStr">
        <is>
          <t>OK</t>
        </is>
      </c>
      <c r="D51" s="311" t="inlineStr">
        <is>
          <t>OK</t>
        </is>
      </c>
      <c r="E51" s="311" t="inlineStr">
        <is>
          <t>OK</t>
        </is>
      </c>
      <c r="F51" s="472" t="inlineStr">
        <is>
          <t>OK</t>
        </is>
      </c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NOT_COMPARABLE_AMZN</t>
        </is>
      </c>
      <c r="C52" s="311" t="inlineStr">
        <is>
          <t>OK</t>
        </is>
      </c>
      <c r="D52" s="311" t="inlineStr">
        <is>
          <t>OK</t>
        </is>
      </c>
      <c r="E52" s="311" t="inlineStr">
        <is>
          <t>OK</t>
        </is>
      </c>
      <c r="F52" s="472" t="inlineStr">
        <is>
          <t>OK</t>
        </is>
      </c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NOT_COMPARABLE_AMZN</t>
        </is>
      </c>
      <c r="C53" s="311" t="inlineStr">
        <is>
          <t>OK</t>
        </is>
      </c>
      <c r="D53" s="311" t="inlineStr">
        <is>
          <t>OK</t>
        </is>
      </c>
      <c r="E53" s="311" t="inlineStr">
        <is>
          <t>OK</t>
        </is>
      </c>
      <c r="F53" s="472" t="inlineStr">
        <is>
          <t>OK</t>
        </is>
      </c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NOT_COMPARABLE</t>
        </is>
      </c>
      <c r="C54" s="311" t="inlineStr">
        <is>
          <t>NOT_COMPARABLE</t>
        </is>
      </c>
      <c r="D54" s="311" t="inlineStr">
        <is>
          <t>NOT_COMPARABLE</t>
        </is>
      </c>
      <c r="E54" s="311" t="inlineStr">
        <is>
          <t>NOT_COMPARABLE</t>
        </is>
      </c>
      <c r="F54" s="472" t="inlineStr">
        <is>
          <t>NOT_COMPARABLE</t>
        </is>
      </c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OK</t>
        </is>
      </c>
      <c r="C55" s="311" t="inlineStr">
        <is>
          <t>OK</t>
        </is>
      </c>
      <c r="D55" s="311" t="inlineStr">
        <is>
          <t>OK</t>
        </is>
      </c>
      <c r="E55" s="311" t="inlineStr">
        <is>
          <t>OK</t>
        </is>
      </c>
      <c r="F55" s="472" t="inlineStr">
        <is>
          <t>OK</t>
        </is>
      </c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COMPUTED</t>
        </is>
      </c>
      <c r="D56" s="311" t="inlineStr">
        <is>
          <t>COMPUTED</t>
        </is>
      </c>
      <c r="E56" s="311" t="inlineStr">
        <is>
          <t>COMPUTED</t>
        </is>
      </c>
      <c r="F56" s="472" t="inlineStr">
        <is>
          <t>COMPUTED</t>
        </is>
      </c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COMPUTED_ENDING_EQUITY</t>
        </is>
      </c>
      <c r="C57" s="311" t="inlineStr">
        <is>
          <t>COMPUTED_ENDING_EQUITY</t>
        </is>
      </c>
      <c r="D57" s="311" t="inlineStr">
        <is>
          <t>COMPUTED_ENDING_EQUITY</t>
        </is>
      </c>
      <c r="E57" s="311" t="inlineStr">
        <is>
          <t>COMPUTED_ENDING_EQUITY</t>
        </is>
      </c>
      <c r="F57" s="472" t="inlineStr">
        <is>
          <t>COMPUTED_ENDING_EQUITY</t>
        </is>
      </c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COMPUTED</t>
        </is>
      </c>
      <c r="C58" s="311" t="inlineStr">
        <is>
          <t>COMPUTED</t>
        </is>
      </c>
      <c r="D58" s="311" t="inlineStr">
        <is>
          <t>COMPUTED</t>
        </is>
      </c>
      <c r="E58" s="311" t="inlineStr">
        <is>
          <t>COMPUTED</t>
        </is>
      </c>
      <c r="F58" s="472" t="inlineStr">
        <is>
          <t>COMPUTED</t>
        </is>
      </c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COMPUTED</t>
        </is>
      </c>
      <c r="C59" s="311" t="inlineStr">
        <is>
          <t>COMPUTED</t>
        </is>
      </c>
      <c r="D59" s="311" t="inlineStr">
        <is>
          <t>COMPUTED</t>
        </is>
      </c>
      <c r="E59" s="311" t="inlineStr">
        <is>
          <t>COMPUTED</t>
        </is>
      </c>
      <c r="F59" s="472" t="inlineStr">
        <is>
          <t>COMPUTED</t>
        </is>
      </c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COMPUTED</t>
        </is>
      </c>
      <c r="C60" s="311" t="inlineStr">
        <is>
          <t>COMPUTED</t>
        </is>
      </c>
      <c r="D60" s="311" t="inlineStr">
        <is>
          <t>COMPUTED</t>
        </is>
      </c>
      <c r="E60" s="311" t="inlineStr">
        <is>
          <t>COMPUTED</t>
        </is>
      </c>
      <c r="F60" s="472" t="inlineStr">
        <is>
          <t>COMPUTED</t>
        </is>
      </c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311" t="inlineStr">
        <is>
          <t>MARKET_SOURCED</t>
        </is>
      </c>
      <c r="E61" s="311" t="inlineStr">
        <is>
          <t>MARKET_SOURCED</t>
        </is>
      </c>
      <c r="F61" s="472" t="inlineStr">
        <is>
          <t>MARKET_SOURCED</t>
        </is>
      </c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</t>
        </is>
      </c>
      <c r="D62" s="311" t="inlineStr">
        <is>
          <t>MARKET_SOURCED</t>
        </is>
      </c>
      <c r="E62" s="311" t="inlineStr">
        <is>
          <t>MARKET_SOURCED</t>
        </is>
      </c>
      <c r="F62" s="472" t="inlineStr">
        <is>
          <t>MARKET_SOURCED</t>
        </is>
      </c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COST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318.7837413567</v>
      </c>
      <c r="C3" s="308" t="n">
        <v>321.5860184424</v>
      </c>
    </row>
    <row r="4">
      <c r="A4" s="308" t="inlineStr">
        <is>
          <t>2020-09</t>
        </is>
      </c>
      <c r="B4" s="308" t="n">
        <v>325.5140889997</v>
      </c>
      <c r="C4" s="308" t="n">
        <v>309.5592456058</v>
      </c>
    </row>
    <row r="5">
      <c r="A5" s="308" t="inlineStr">
        <is>
          <t>2020-10</t>
        </is>
      </c>
      <c r="B5" s="308" t="n">
        <v>328.5455968881</v>
      </c>
      <c r="C5" s="308" t="n">
        <v>301.8408314973</v>
      </c>
    </row>
    <row r="6">
      <c r="A6" s="308" t="inlineStr">
        <is>
          <t>2020-11</t>
        </is>
      </c>
      <c r="B6" s="308" t="n">
        <v>359.9192117131</v>
      </c>
      <c r="C6" s="308" t="n">
        <v>334.6741331902</v>
      </c>
    </row>
    <row r="7">
      <c r="A7" s="308" t="inlineStr">
        <is>
          <t>2020-12</t>
        </is>
      </c>
      <c r="B7" s="308" t="n">
        <v>355.0793603516</v>
      </c>
      <c r="C7" s="308" t="n">
        <v>347.0791635841</v>
      </c>
    </row>
    <row r="8">
      <c r="A8" s="308" t="inlineStr">
        <is>
          <t>2021-01</t>
        </is>
      </c>
      <c r="B8" s="308" t="n">
        <v>332.1317983139</v>
      </c>
      <c r="C8" s="308" t="n">
        <v>343.5422757772</v>
      </c>
    </row>
    <row r="9">
      <c r="A9" s="308" t="inlineStr">
        <is>
          <t>2021-02</t>
        </is>
      </c>
      <c r="B9" s="308" t="n">
        <v>312.5496748759</v>
      </c>
      <c r="C9" s="308" t="n">
        <v>353.0946578069</v>
      </c>
    </row>
    <row r="10">
      <c r="A10" s="308" t="inlineStr">
        <is>
          <t>2021-03</t>
        </is>
      </c>
      <c r="B10" s="308" t="n">
        <v>332.8323546836</v>
      </c>
      <c r="C10" s="308" t="n">
        <v>369.1269350071</v>
      </c>
    </row>
    <row r="11">
      <c r="A11" s="308" t="inlineStr">
        <is>
          <t>2021-04</t>
        </is>
      </c>
      <c r="B11" s="308" t="n">
        <v>352.0923392781</v>
      </c>
      <c r="C11" s="308" t="n">
        <v>388.6576085041</v>
      </c>
    </row>
    <row r="12">
      <c r="A12" s="308" t="inlineStr">
        <is>
          <t>2021-05</t>
        </is>
      </c>
      <c r="B12" s="308" t="n">
        <v>357.9402004319</v>
      </c>
      <c r="C12" s="308" t="n">
        <v>391.2095419988</v>
      </c>
    </row>
    <row r="13">
      <c r="A13" s="308" t="inlineStr">
        <is>
          <t>2021-06</t>
        </is>
      </c>
      <c r="B13" s="308" t="n">
        <v>374.4050522243</v>
      </c>
      <c r="C13" s="308" t="n">
        <v>400.0010900298</v>
      </c>
    </row>
    <row r="14">
      <c r="A14" s="308" t="inlineStr">
        <is>
          <t>2021-07</t>
        </is>
      </c>
      <c r="B14" s="308" t="n">
        <v>407.3804105179</v>
      </c>
      <c r="C14" s="308" t="n">
        <v>409.766102857</v>
      </c>
    </row>
    <row r="15">
      <c r="A15" s="308" t="inlineStr">
        <is>
          <t>2021-08</t>
        </is>
      </c>
      <c r="B15" s="308" t="n">
        <v>431.8107213693</v>
      </c>
      <c r="C15" s="308" t="n">
        <v>421.9606882536</v>
      </c>
    </row>
    <row r="16">
      <c r="A16" s="308" t="inlineStr">
        <is>
          <t>2021-09</t>
        </is>
      </c>
      <c r="B16" s="308" t="n">
        <v>425.9899177749</v>
      </c>
      <c r="C16" s="308" t="n">
        <v>402.3077362055</v>
      </c>
    </row>
    <row r="17">
      <c r="A17" s="308" t="inlineStr">
        <is>
          <t>2021-10</t>
        </is>
      </c>
      <c r="B17" s="308" t="n">
        <v>466.7370849821</v>
      </c>
      <c r="C17" s="308" t="n">
        <v>430.5350884382</v>
      </c>
    </row>
    <row r="18">
      <c r="A18" s="308" t="inlineStr">
        <is>
          <t>2021-11</t>
        </is>
      </c>
      <c r="B18" s="308" t="n">
        <v>512.1630974033</v>
      </c>
      <c r="C18" s="308" t="n">
        <v>427.0758081414</v>
      </c>
    </row>
    <row r="19">
      <c r="A19" s="308" t="inlineStr">
        <is>
          <t>2021-12</t>
        </is>
      </c>
      <c r="B19" s="308" t="n">
        <v>539.054081345</v>
      </c>
      <c r="C19" s="308" t="n">
        <v>446.8444096561</v>
      </c>
    </row>
    <row r="20">
      <c r="A20" s="308" t="inlineStr">
        <is>
          <t>2022-01</t>
        </is>
      </c>
      <c r="B20" s="308" t="n">
        <v>479.6413389287</v>
      </c>
      <c r="C20" s="308" t="n">
        <v>423.2772619766</v>
      </c>
    </row>
    <row r="21">
      <c r="A21" s="308" t="inlineStr">
        <is>
          <t>2022-02</t>
        </is>
      </c>
      <c r="B21" s="308" t="n">
        <v>493.7953632476</v>
      </c>
      <c r="C21" s="308" t="n">
        <v>410.7833808913</v>
      </c>
    </row>
    <row r="22">
      <c r="A22" s="308" t="inlineStr">
        <is>
          <t>2022-03</t>
        </is>
      </c>
      <c r="B22" s="308" t="n">
        <v>547.6207220533</v>
      </c>
      <c r="C22" s="308" t="n">
        <v>426.21058511</v>
      </c>
    </row>
    <row r="23">
      <c r="A23" s="308" t="inlineStr">
        <is>
          <t>2022-04</t>
        </is>
      </c>
      <c r="B23" s="308" t="n">
        <v>506.4638260781</v>
      </c>
      <c r="C23" s="308" t="n">
        <v>388.8024999232</v>
      </c>
    </row>
    <row r="24">
      <c r="A24" s="308" t="inlineStr">
        <is>
          <t>2022-05</t>
        </is>
      </c>
      <c r="B24" s="308" t="n">
        <v>444.0750112731</v>
      </c>
      <c r="C24" s="308" t="n">
        <v>389.6801366342</v>
      </c>
    </row>
    <row r="25">
      <c r="A25" s="308" t="inlineStr">
        <is>
          <t>2022-06</t>
        </is>
      </c>
      <c r="B25" s="308" t="n">
        <v>456.5146741945</v>
      </c>
      <c r="C25" s="308" t="n">
        <v>357.543498354</v>
      </c>
    </row>
    <row r="26">
      <c r="A26" s="308" t="inlineStr">
        <is>
          <t>2022-07</t>
        </is>
      </c>
      <c r="B26" s="308" t="n">
        <v>516.4542223631</v>
      </c>
      <c r="C26" s="308" t="n">
        <v>390.4687763734</v>
      </c>
    </row>
    <row r="27">
      <c r="A27" s="308" t="inlineStr">
        <is>
          <t>2022-08</t>
        </is>
      </c>
      <c r="B27" s="308" t="n">
        <v>498.135506181</v>
      </c>
      <c r="C27" s="308" t="n">
        <v>374.536884505</v>
      </c>
    </row>
    <row r="28">
      <c r="A28" s="308" t="inlineStr">
        <is>
          <t>2022-09</t>
        </is>
      </c>
      <c r="B28" s="308" t="n">
        <v>450.5927130896</v>
      </c>
      <c r="C28" s="308" t="n">
        <v>339.9235382673</v>
      </c>
    </row>
    <row r="29">
      <c r="A29" s="308" t="inlineStr">
        <is>
          <t>2022-10</t>
        </is>
      </c>
      <c r="B29" s="308" t="n">
        <v>479.3483176581</v>
      </c>
      <c r="C29" s="308" t="n">
        <v>367.5510098947</v>
      </c>
    </row>
    <row r="30">
      <c r="A30" s="308" t="inlineStr">
        <is>
          <t>2022-11</t>
        </is>
      </c>
      <c r="B30" s="308" t="n">
        <v>515.4308679902</v>
      </c>
      <c r="C30" s="308" t="n">
        <v>387.9837283185</v>
      </c>
    </row>
    <row r="31">
      <c r="A31" s="308" t="inlineStr">
        <is>
          <t>2022-12</t>
        </is>
      </c>
      <c r="B31" s="308" t="n">
        <v>436.3360060038</v>
      </c>
      <c r="C31" s="308" t="n">
        <v>365.645252784</v>
      </c>
    </row>
    <row r="32">
      <c r="A32" s="308" t="inlineStr">
        <is>
          <t>2023-01</t>
        </is>
      </c>
      <c r="B32" s="308" t="n">
        <v>488.5625106435</v>
      </c>
      <c r="C32" s="308" t="n">
        <v>388.6397049176</v>
      </c>
    </row>
    <row r="33">
      <c r="A33" s="308" t="inlineStr">
        <is>
          <t>2023-02</t>
        </is>
      </c>
      <c r="B33" s="308" t="n">
        <v>463.5890964977</v>
      </c>
      <c r="C33" s="308" t="n">
        <v>378.8682578986</v>
      </c>
    </row>
    <row r="34">
      <c r="A34" s="308" t="inlineStr">
        <is>
          <t>2023-03</t>
        </is>
      </c>
      <c r="B34" s="308" t="n">
        <v>475.7394241332</v>
      </c>
      <c r="C34" s="308" t="n">
        <v>392.9337203794</v>
      </c>
    </row>
    <row r="35">
      <c r="A35" s="308" t="inlineStr">
        <is>
          <t>2023-04</t>
        </is>
      </c>
      <c r="B35" s="308" t="n">
        <v>481.8193753141</v>
      </c>
      <c r="C35" s="308" t="n">
        <v>399.2108315235</v>
      </c>
    </row>
    <row r="36">
      <c r="A36" s="308" t="inlineStr">
        <is>
          <t>2023-05</t>
        </is>
      </c>
      <c r="B36" s="308" t="n">
        <v>490.823583491</v>
      </c>
      <c r="C36" s="308" t="n">
        <v>401.0536531438</v>
      </c>
    </row>
    <row r="37">
      <c r="A37" s="308" t="inlineStr">
        <is>
          <t>2023-06</t>
        </is>
      </c>
      <c r="B37" s="308" t="n">
        <v>516.5564173898</v>
      </c>
      <c r="C37" s="308" t="n">
        <v>427.0476200424</v>
      </c>
    </row>
    <row r="38">
      <c r="A38" s="308" t="inlineStr">
        <is>
          <t>2023-07</t>
        </is>
      </c>
      <c r="B38" s="308" t="n">
        <v>537.9428777776</v>
      </c>
      <c r="C38" s="308" t="n">
        <v>441.0262813103</v>
      </c>
    </row>
    <row r="39">
      <c r="A39" s="308" t="inlineStr">
        <is>
          <t>2023-08</t>
        </is>
      </c>
      <c r="B39" s="308" t="n">
        <v>528.0255714083</v>
      </c>
      <c r="C39" s="308" t="n">
        <v>433.8587251536</v>
      </c>
    </row>
    <row r="40">
      <c r="A40" s="308" t="inlineStr">
        <is>
          <t>2023-09</t>
        </is>
      </c>
      <c r="B40" s="308" t="n">
        <v>543.0988326953</v>
      </c>
      <c r="C40" s="308" t="n">
        <v>413.2967305907</v>
      </c>
    </row>
    <row r="41">
      <c r="A41" s="308" t="inlineStr">
        <is>
          <t>2023-10</t>
        </is>
      </c>
      <c r="B41" s="308" t="n">
        <v>531.063294984</v>
      </c>
      <c r="C41" s="308" t="n">
        <v>404.3246297675</v>
      </c>
    </row>
    <row r="42">
      <c r="A42" s="308" t="inlineStr">
        <is>
          <t>2023-11</t>
        </is>
      </c>
      <c r="B42" s="308" t="n">
        <v>570.8492637001</v>
      </c>
      <c r="C42" s="308" t="n">
        <v>441.2571999663</v>
      </c>
    </row>
    <row r="43">
      <c r="A43" s="308" t="inlineStr">
        <is>
          <t>2023-12</t>
        </is>
      </c>
      <c r="B43" s="308" t="n">
        <v>650.0027428366</v>
      </c>
      <c r="C43" s="308" t="n">
        <v>461.4061014052</v>
      </c>
    </row>
    <row r="44">
      <c r="A44" s="308" t="inlineStr">
        <is>
          <t>2024-01</t>
        </is>
      </c>
      <c r="B44" s="308" t="n">
        <v>684.2714609477</v>
      </c>
      <c r="C44" s="308" t="n">
        <v>468.7546616872</v>
      </c>
    </row>
    <row r="45">
      <c r="A45" s="308" t="inlineStr">
        <is>
          <t>2024-02</t>
        </is>
      </c>
      <c r="B45" s="308" t="n">
        <v>733.593856578</v>
      </c>
      <c r="C45" s="308" t="n">
        <v>493.2175043697</v>
      </c>
    </row>
    <row r="46">
      <c r="A46" s="308" t="inlineStr">
        <is>
          <t>2024-03</t>
        </is>
      </c>
      <c r="B46" s="308" t="n">
        <v>722.4897056617</v>
      </c>
      <c r="C46" s="308" t="n">
        <v>509.3575022438</v>
      </c>
    </row>
    <row r="47">
      <c r="A47" s="308" t="inlineStr">
        <is>
          <t>2024-04</t>
        </is>
      </c>
      <c r="B47" s="308" t="n">
        <v>714.0399706998001</v>
      </c>
      <c r="C47" s="308" t="n">
        <v>488.8203853716</v>
      </c>
    </row>
    <row r="48">
      <c r="A48" s="308" t="inlineStr">
        <is>
          <t>2024-05</t>
        </is>
      </c>
      <c r="B48" s="308" t="n">
        <v>799.9638011759999</v>
      </c>
      <c r="C48" s="308" t="n">
        <v>513.5447759541</v>
      </c>
    </row>
    <row r="49">
      <c r="A49" s="308" t="inlineStr">
        <is>
          <t>2024-06</t>
        </is>
      </c>
      <c r="B49" s="308" t="n">
        <v>839.5723263178</v>
      </c>
      <c r="C49" s="308" t="n">
        <v>531.6650443674999</v>
      </c>
    </row>
    <row r="50">
      <c r="A50" s="308" t="inlineStr">
        <is>
          <t>2024-07</t>
        </is>
      </c>
      <c r="B50" s="308" t="n">
        <v>813.0773271422</v>
      </c>
      <c r="C50" s="308" t="n">
        <v>538.1030154865</v>
      </c>
    </row>
    <row r="51">
      <c r="A51" s="308" t="inlineStr">
        <is>
          <t>2024-08</t>
        </is>
      </c>
      <c r="B51" s="308" t="n">
        <v>882.6933639843</v>
      </c>
      <c r="C51" s="308" t="n">
        <v>550.6761093107</v>
      </c>
    </row>
    <row r="52">
      <c r="A52" s="308" t="inlineStr">
        <is>
          <t>2024-09</t>
        </is>
      </c>
      <c r="B52" s="308" t="n">
        <v>876.8969733067</v>
      </c>
      <c r="C52" s="308" t="n">
        <v>562.2453646183</v>
      </c>
    </row>
    <row r="53">
      <c r="A53" s="308" t="inlineStr">
        <is>
          <t>2024-10</t>
        </is>
      </c>
      <c r="B53" s="308" t="n">
        <v>864.6909219479001</v>
      </c>
      <c r="C53" s="308" t="n">
        <v>557.2281165235</v>
      </c>
    </row>
    <row r="54">
      <c r="A54" s="308" t="inlineStr">
        <is>
          <t>2024-11</t>
        </is>
      </c>
      <c r="B54" s="308" t="n">
        <v>962.6014985114</v>
      </c>
      <c r="C54" s="308" t="n">
        <v>590.4575858386</v>
      </c>
    </row>
    <row r="55">
      <c r="A55" s="308" t="inlineStr">
        <is>
          <t>2024-12</t>
        </is>
      </c>
      <c r="B55" s="308" t="n">
        <v>907.5224050716999</v>
      </c>
      <c r="C55" s="308" t="n">
        <v>576.2277005713</v>
      </c>
    </row>
    <row r="56">
      <c r="A56" s="308" t="inlineStr">
        <is>
          <t>2025-01</t>
        </is>
      </c>
      <c r="B56" s="308" t="n">
        <v>970.5251228149</v>
      </c>
      <c r="C56" s="308" t="n">
        <v>591.7031032586</v>
      </c>
    </row>
    <row r="57">
      <c r="A57" s="308" t="inlineStr">
        <is>
          <t>2025-02</t>
        </is>
      </c>
      <c r="B57" s="308" t="n">
        <v>1039.7531690142</v>
      </c>
      <c r="C57" s="308" t="n">
        <v>584.1915354993</v>
      </c>
    </row>
    <row r="58">
      <c r="A58" s="308" t="inlineStr">
        <is>
          <t>2025-03</t>
        </is>
      </c>
      <c r="B58" s="308" t="n">
        <v>937.791697762</v>
      </c>
      <c r="C58" s="308" t="n">
        <v>551.6398309809</v>
      </c>
    </row>
    <row r="59">
      <c r="A59" s="308" t="inlineStr">
        <is>
          <t>2025-04</t>
        </is>
      </c>
      <c r="B59" s="308" t="n">
        <v>986.1001960544</v>
      </c>
      <c r="C59" s="308" t="n">
        <v>546.8570261752</v>
      </c>
    </row>
    <row r="60">
      <c r="A60" s="308" t="inlineStr">
        <is>
          <t>2025-05</t>
        </is>
      </c>
      <c r="B60" s="308" t="n">
        <v>1032.7241465174</v>
      </c>
      <c r="C60" s="308" t="n">
        <v>581.2241906037</v>
      </c>
    </row>
    <row r="61">
      <c r="A61" s="308" t="inlineStr">
        <is>
          <t>2025-06</t>
        </is>
      </c>
      <c r="B61" s="308" t="n">
        <v>982.8442592662</v>
      </c>
      <c r="C61" s="308" t="n">
        <v>611.0954844284</v>
      </c>
    </row>
    <row r="62">
      <c r="A62" s="308" t="inlineStr">
        <is>
          <t>2025-07</t>
        </is>
      </c>
      <c r="B62" s="308" t="n">
        <v>932.9048020858</v>
      </c>
      <c r="C62" s="308" t="n">
        <v>625.1699179372</v>
      </c>
    </row>
    <row r="63">
      <c r="A63" s="308" t="inlineStr">
        <is>
          <t>2025-08</t>
        </is>
      </c>
      <c r="B63" s="308" t="n">
        <v>937.8366400303</v>
      </c>
      <c r="C63" s="308" t="n">
        <v>637.9981261317999</v>
      </c>
    </row>
    <row r="64">
      <c r="A64" s="308" t="inlineStr">
        <is>
          <t>2025-09</t>
        </is>
      </c>
      <c r="B64" s="308" t="n">
        <v>920.249469015</v>
      </c>
      <c r="C64" s="308" t="n">
        <v>660.7149899586</v>
      </c>
    </row>
    <row r="65">
      <c r="A65" s="308" t="inlineStr">
        <is>
          <t>2025-10</t>
        </is>
      </c>
      <c r="B65" s="308" t="n">
        <v>907.4443382814</v>
      </c>
      <c r="C65" s="308" t="n">
        <v>676.4647183211</v>
      </c>
    </row>
    <row r="66">
      <c r="A66" s="308" t="inlineStr">
        <is>
          <t>2025-11</t>
        </is>
      </c>
      <c r="B66" s="308" t="n">
        <v>909.5749333595001</v>
      </c>
      <c r="C66" s="308" t="n">
        <v>677.7838076613</v>
      </c>
    </row>
    <row r="67">
      <c r="A67" s="308" t="inlineStr">
        <is>
          <t>2025-12</t>
        </is>
      </c>
      <c r="B67" s="308" t="n">
        <v>858.5501680548</v>
      </c>
      <c r="C67" s="308" t="n">
        <v>678.3067456674</v>
      </c>
    </row>
    <row r="68">
      <c r="A68" s="308" t="inlineStr">
        <is>
          <t>2026-01</t>
        </is>
      </c>
      <c r="B68" s="308" t="n">
        <v>937.4120540994001</v>
      </c>
      <c r="C68" s="308" t="n">
        <v>688.3034942507001</v>
      </c>
    </row>
    <row r="69">
      <c r="A69" s="308" t="inlineStr">
        <is>
          <t>2026-02</t>
        </is>
      </c>
      <c r="B69" s="308" t="n">
        <v>1007.7391440182</v>
      </c>
      <c r="C69" s="308" t="n">
        <v>682.3551801683</v>
      </c>
    </row>
    <row r="70">
      <c r="A70" s="308" t="inlineStr">
        <is>
          <t>2026-03</t>
        </is>
      </c>
      <c r="B70" s="308" t="n">
        <v>993.4224866431</v>
      </c>
      <c r="C70" s="308" t="n">
        <v>648.6864324889</v>
      </c>
    </row>
    <row r="71">
      <c r="A71" s="308" t="inlineStr">
        <is>
          <t>2026-04</t>
        </is>
      </c>
      <c r="B71" s="308" t="n">
        <v>1011.4678556186</v>
      </c>
      <c r="C71" s="308" t="n">
        <v>716.8327206883999</v>
      </c>
    </row>
    <row r="72">
      <c r="A72" s="308" t="inlineStr">
        <is>
          <t>2026-05</t>
        </is>
      </c>
      <c r="B72" s="308" t="n">
        <v>954.818889055</v>
      </c>
      <c r="C72" s="308" t="n">
        <v>754.5565587988</v>
      </c>
    </row>
    <row r="73">
      <c r="A73" s="308" t="inlineStr">
        <is>
          <t>2026-06</t>
        </is>
      </c>
      <c r="B73" s="308" t="n">
        <v>934.0016167645</v>
      </c>
      <c r="C73" s="308" t="n">
        <v>746.77</v>
      </c>
    </row>
    <row r="74">
      <c r="A74" s="308" t="inlineStr">
        <is>
          <t>2026-07</t>
        </is>
      </c>
      <c r="B74" s="308" t="n">
        <v>951.89</v>
      </c>
      <c r="C74" s="308" t="n">
        <v>747.03</v>
      </c>
    </row>
    <row r="75">
      <c r="A75" s="308" t="inlineStr">
        <is>
          <t>2026-08</t>
        </is>
      </c>
      <c r="B75" s="308" t="n">
        <v>944.3200000000001</v>
      </c>
      <c r="C75" s="308" t="n">
        <v>770.5599999999999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3">
      <c r="A3" s="308" t="inlineStr">
        <is>
          <t>WACC(const)</t>
        </is>
      </c>
      <c r="H3" s="487">
        <f>IF(ISNUMBER(Valuation!$B$15),Valuation!$B$15,Market!$B$37)</f>
        <v/>
      </c>
      <c r="I3" s="487">
        <f>IF(ISNUMBER(Valuation!$B$15),Valuation!$B$15,Market!$B$37)</f>
        <v/>
      </c>
      <c r="J3" s="487">
        <f>IF(ISNUMBER(Valuation!$B$15),Valuation!$B$15,Market!$B$37)</f>
        <v/>
      </c>
      <c r="K3" s="487">
        <f>IF(ISNUMBER(Valuation!$B$15),Valuation!$B$15,Market!$B$37)</f>
        <v/>
      </c>
      <c r="L3" s="487">
        <f>IF(ISNUMBER(Valuation!$B$15),Valuation!$B$15,Market!$B$37)</f>
        <v/>
      </c>
    </row>
    <row r="5">
      <c r="C5" s="487">
        <f>AVERAGE(Metrics!$C$6:$L$6)</f>
        <v/>
      </c>
      <c r="D5" s="487">
        <f>AVERAGE(Metrics!$C$6:$L$6)</f>
        <v/>
      </c>
      <c r="E5" s="487">
        <f>AVERAGE(Metrics!$C$6:$L$6)</f>
        <v/>
      </c>
      <c r="F5" s="487">
        <f>AVERAGE(Metrics!$C$6:$L$6)</f>
        <v/>
      </c>
      <c r="G5" s="487">
        <f>AVERAGE(Metrics!$C$6:$L$6)</f>
        <v/>
      </c>
      <c r="H5" s="487">
        <f>AVERAGE(Metrics!$C$6:$L$6)</f>
        <v/>
      </c>
      <c r="I5" s="487">
        <f>AVERAGE(Metrics!$C$6:$L$6)</f>
        <v/>
      </c>
      <c r="J5" s="487">
        <f>AVERAGE(Metrics!$C$6:$L$6)</f>
        <v/>
      </c>
      <c r="K5" s="487">
        <f>AVERAGE(Metrics!$C$6:$L$6)</f>
        <v/>
      </c>
      <c r="L5" s="487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88">
        <f>AVERAGE(Metrics!$C$181:$L$181)</f>
        <v/>
      </c>
      <c r="D14" s="488">
        <f>AVERAGE(Metrics!$C$181:$L$181)</f>
        <v/>
      </c>
      <c r="E14" s="488">
        <f>AVERAGE(Metrics!$C$181:$L$181)</f>
        <v/>
      </c>
      <c r="F14" s="488">
        <f>AVERAGE(Metrics!$C$181:$L$181)</f>
        <v/>
      </c>
      <c r="G14" s="488">
        <f>AVERAGE(Metrics!$C$181:$L$181)</f>
        <v/>
      </c>
      <c r="H14" s="488">
        <f>AVERAGE(Metrics!$C$181:$L$181)</f>
        <v/>
      </c>
      <c r="I14" s="488">
        <f>AVERAGE(Metrics!$C$181:$L$181)</f>
        <v/>
      </c>
      <c r="J14" s="488">
        <f>AVERAGE(Metrics!$C$181:$L$181)</f>
        <v/>
      </c>
      <c r="K14" s="488">
        <f>AVERAGE(Metrics!$C$181:$L$181)</f>
        <v/>
      </c>
      <c r="L14" s="488">
        <f>AVERAGE(Metrics!$C$181:$L$181)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2026-09-24T11:43:02Z</dcterms:modified>
  <cp:lastModifiedBy>Francesco Laconi</cp:lastModifiedBy>
  <cp:revision>16</cp:revision>
</cp:coreProperties>
</file>