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'Dashboard'!$A$1:$M$339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9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2" fontId="44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310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AWK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40" t="inlineStr">
        <is>
          <t>Business, Returns &amp; Capital Allocation</t>
        </is>
      </c>
      <c r="B13" s="441" t="n"/>
      <c r="C13" s="441" t="n"/>
      <c r="D13" s="441" t="n"/>
      <c r="E13" s="441" t="n"/>
      <c r="F13" s="441" t="n"/>
      <c r="G13" s="441" t="n"/>
      <c r="H13" s="441" t="n"/>
      <c r="I13" s="441" t="n"/>
      <c r="J13" s="441" t="n"/>
      <c r="K13" s="441" t="n"/>
      <c r="L13" s="441" t="n"/>
      <c r="M13" s="441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3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3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40" t="inlineStr">
        <is>
          <t>Financial Performance (10-Year)</t>
        </is>
      </c>
      <c r="B68" s="441" t="n"/>
      <c r="C68" s="441" t="n"/>
      <c r="D68" s="441" t="n"/>
      <c r="E68" s="441" t="n"/>
      <c r="F68" s="441" t="n"/>
      <c r="G68" s="441" t="n"/>
      <c r="H68" s="441" t="n"/>
      <c r="I68" s="441" t="n"/>
      <c r="J68" s="441" t="n"/>
      <c r="K68" s="441" t="n"/>
      <c r="L68" s="441" t="n"/>
      <c r="M68" s="441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3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3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3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3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3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3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40" t="inlineStr">
        <is>
          <t>Valuation</t>
        </is>
      </c>
      <c r="B227" s="441" t="n"/>
      <c r="C227" s="441" t="n"/>
      <c r="D227" s="441" t="n"/>
      <c r="E227" s="441" t="n"/>
      <c r="F227" s="441" t="n"/>
      <c r="G227" s="441" t="n"/>
      <c r="H227" s="441" t="n"/>
      <c r="I227" s="441" t="n"/>
      <c r="J227" s="441" t="n"/>
      <c r="K227" s="441" t="n"/>
      <c r="L227" s="441" t="n"/>
      <c r="M227" s="441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3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3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3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35" t="n"/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40" t="inlineStr">
        <is>
          <t>Quarterly Trend</t>
        </is>
      </c>
      <c r="B308" s="441" t="n"/>
      <c r="C308" s="441" t="n"/>
      <c r="D308" s="441" t="n"/>
      <c r="E308" s="441" t="n"/>
      <c r="F308" s="441" t="n"/>
      <c r="G308" s="441" t="n"/>
      <c r="H308" s="441" t="n"/>
      <c r="I308" s="441" t="n"/>
      <c r="J308" s="441" t="n"/>
      <c r="K308" s="441" t="n"/>
      <c r="L308" s="441" t="n"/>
      <c r="M308" s="441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43" t="inlineStr">
        <is>
          <t>Quarterly Revenue &amp; Net Margin</t>
        </is>
      </c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3" t="n"/>
      <c r="C4" s="473" t="n"/>
      <c r="D4" s="473" t="n"/>
      <c r="E4" s="473" t="n"/>
      <c r="F4" s="473" t="n"/>
      <c r="G4" s="473" t="n"/>
      <c r="H4" s="473" t="n"/>
      <c r="I4" s="473" t="n"/>
      <c r="J4" s="473" t="n"/>
      <c r="K4" s="473" t="n"/>
      <c r="L4" s="473" t="n"/>
      <c r="M4" s="473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135.45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147.87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120.57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198.7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26913.915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15746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42659.91499999999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15.38402993148215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23.804920913884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-5.471794871794872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-0.04039715667622645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0.02491221095872259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3" t="n"/>
      <c r="C23" s="473" t="n"/>
      <c r="D23" s="473" t="n"/>
      <c r="E23" s="473" t="n"/>
      <c r="F23" s="473" t="n"/>
      <c r="G23" s="473" t="n"/>
      <c r="H23" s="473" t="n"/>
      <c r="I23" s="473" t="n"/>
      <c r="J23" s="473" t="n"/>
      <c r="K23" s="473" t="n"/>
      <c r="L23" s="473" t="n"/>
      <c r="M23" s="473" t="n"/>
    </row>
    <row r="24" ht="18" customHeight="1" s="74">
      <c r="A24" s="297" t="inlineStr">
        <is>
          <t>Risk-Free Rate (10Y UST)</t>
        </is>
      </c>
      <c r="B24" s="304" t="n">
        <v>0.0465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0.0445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0.59</v>
      </c>
      <c r="C26" s="488" t="inlineStr">
        <is>
          <t>Market-input cost of capital: beta here is the market-computed input; the valuation uses an analyst-approved 0.589 (Valuation!B6); the APPROVED WACC is Valuation!B15 (5.77%)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489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90" t="n">
        <v>0.0412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90" t="n">
        <v>0.219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0.3691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3" t="n"/>
      <c r="C39" s="473" t="n"/>
      <c r="D39" s="473" t="n"/>
      <c r="E39" s="473" t="n"/>
      <c r="F39" s="473" t="n"/>
      <c r="G39" s="473" t="n"/>
      <c r="H39" s="473" t="n"/>
      <c r="I39" s="473" t="n"/>
      <c r="J39" s="473" t="n"/>
      <c r="K39" s="473" t="n"/>
      <c r="L39" s="473" t="n"/>
      <c r="M39" s="473" t="n"/>
    </row>
    <row r="40" ht="18" customHeight="1" s="74">
      <c r="A40" s="306" t="inlineStr">
        <is>
          <t>Fiscal Year</t>
        </is>
      </c>
      <c r="B40" s="437" t="inlineStr">
        <is>
          <t>2015</t>
        </is>
      </c>
      <c r="C40" s="437" t="inlineStr">
        <is>
          <t>2016</t>
        </is>
      </c>
      <c r="D40" s="437" t="inlineStr">
        <is>
          <t>2017</t>
        </is>
      </c>
      <c r="E40" s="437" t="inlineStr">
        <is>
          <t>2018</t>
        </is>
      </c>
      <c r="F40" s="437" t="inlineStr">
        <is>
          <t>2019</t>
        </is>
      </c>
      <c r="G40" s="437" t="inlineStr">
        <is>
          <t>2020</t>
        </is>
      </c>
      <c r="H40" s="437" t="inlineStr">
        <is>
          <t>2021</t>
        </is>
      </c>
      <c r="I40" s="437" t="inlineStr">
        <is>
          <t>2022</t>
        </is>
      </c>
      <c r="J40" s="437" t="inlineStr">
        <is>
          <t>2023</t>
        </is>
      </c>
      <c r="K40" s="437" t="inlineStr">
        <is>
          <t>2024</t>
        </is>
      </c>
      <c r="L40" s="43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8" t="n">
        <v>59.75</v>
      </c>
      <c r="C41" s="438" t="n">
        <v>72.36</v>
      </c>
      <c r="D41" s="438" t="n">
        <v>91.48999999999999</v>
      </c>
      <c r="E41" s="438" t="n">
        <v>90.77</v>
      </c>
      <c r="F41" s="438" t="n">
        <v>122.85</v>
      </c>
      <c r="G41" s="438" t="n">
        <v>153.47</v>
      </c>
      <c r="H41" s="438" t="n">
        <v>188.86</v>
      </c>
      <c r="I41" s="438" t="n">
        <v>152.42</v>
      </c>
      <c r="J41" s="438" t="n">
        <v>131.99</v>
      </c>
      <c r="K41" s="438" t="n">
        <v>124.49</v>
      </c>
      <c r="L41" s="438" t="n">
        <v>130.5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3" t="n"/>
      <c r="C44" s="473" t="n"/>
      <c r="D44" s="473" t="n"/>
      <c r="E44" s="473" t="n"/>
      <c r="F44" s="473" t="n"/>
      <c r="G44" s="473" t="n"/>
      <c r="H44" s="473" t="n"/>
      <c r="I44" s="473" t="n"/>
      <c r="J44" s="473" t="n"/>
      <c r="K44" s="473" t="n"/>
      <c r="L44" s="473" t="n"/>
      <c r="M44" s="473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7" t="n">
        <v>13.8</v>
      </c>
      <c r="C46" s="487" t="n">
        <v>17.1</v>
      </c>
      <c r="D46" s="487" t="n">
        <v>14.2</v>
      </c>
      <c r="E46" s="487" t="n">
        <v>18.2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7" t="n">
        <v>23</v>
      </c>
      <c r="C47" s="487" t="n">
        <v>25.7</v>
      </c>
      <c r="D47" s="487" t="n">
        <v>21</v>
      </c>
      <c r="E47" s="487" t="n">
        <v>24.5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7" t="n">
        <v>-7.3</v>
      </c>
      <c r="C48" s="487" t="n">
        <v>-0.2</v>
      </c>
      <c r="D48" s="487" t="n">
        <v>-11.1</v>
      </c>
      <c r="E48" s="487" t="n">
        <v>-3.2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AWK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American Water Works Company,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Utilities / Water Utilities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0.58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135.45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26917.8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2026-08-10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3159</v>
      </c>
      <c r="C14" s="379" t="n">
        <v>3302</v>
      </c>
      <c r="D14" s="379" t="n">
        <v>3357</v>
      </c>
      <c r="E14" s="379" t="n">
        <v>3440</v>
      </c>
      <c r="F14" s="379" t="n">
        <v>3610</v>
      </c>
      <c r="G14" s="379" t="n">
        <v>3777</v>
      </c>
      <c r="H14" s="379" t="n">
        <v>3930</v>
      </c>
      <c r="I14" s="379" t="n">
        <v>3792</v>
      </c>
      <c r="J14" s="379" t="n">
        <v>4234</v>
      </c>
      <c r="K14" s="379" t="n">
        <v>4684</v>
      </c>
      <c r="L14" s="379" t="n">
        <v>5140</v>
      </c>
      <c r="M14" s="308" t="inlineStr">
        <is>
          <t>AWK 10k 2025 sec filing.pdf | p.93 | Consolidated Statements of Operations | Operating revenues | as-printed: 5,140</t>
        </is>
      </c>
      <c r="N14" s="380" t="n">
        <v>1011</v>
      </c>
      <c r="O14" s="380" t="n">
        <v>1149</v>
      </c>
      <c r="P14" s="380" t="n">
        <v>1323</v>
      </c>
      <c r="Q14" s="380" t="n">
        <v>1201</v>
      </c>
      <c r="R14" s="380" t="n">
        <v>1142</v>
      </c>
      <c r="S14" s="380" t="n">
        <v>1276</v>
      </c>
      <c r="T14" s="380" t="n">
        <v>1451</v>
      </c>
      <c r="U14" s="380" t="n">
        <v>1271</v>
      </c>
      <c r="V14" s="381" t="n">
        <v>1207</v>
      </c>
      <c r="W14" s="381" t="n">
        <v>1355</v>
      </c>
      <c r="X14" s="455" t="n"/>
      <c r="Y14" s="455" t="n"/>
    </row>
    <row r="15" ht="15" customHeight="1" s="74">
      <c r="A15" s="17" t="inlineStr">
        <is>
          <t>Cost of Goods Sold</t>
        </is>
      </c>
      <c r="B15" s="382" t="n"/>
      <c r="C15" s="382" t="n"/>
      <c r="D15" s="382" t="n"/>
      <c r="E15" s="382" t="n"/>
      <c r="F15" s="382" t="n"/>
      <c r="G15" s="382" t="n"/>
      <c r="H15" s="382" t="n"/>
      <c r="I15" s="382" t="n"/>
      <c r="J15" s="382" t="n"/>
      <c r="K15" s="382" t="n"/>
      <c r="L15" s="382" t="n"/>
      <c r="N15" s="383" t="n"/>
      <c r="O15" s="383" t="n"/>
      <c r="P15" s="383" t="n"/>
      <c r="Q15" s="383" t="n"/>
      <c r="R15" s="383" t="n"/>
      <c r="S15" s="383" t="n"/>
      <c r="T15" s="383" t="n"/>
      <c r="U15" s="383" t="n"/>
      <c r="V15" s="384" t="n"/>
      <c r="W15" s="384" t="n"/>
      <c r="X15" s="455" t="n"/>
      <c r="Y15" s="455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6">
        <f>IFERROR(IF(OR(NOT(ISNUMBER(Data!X14)),NOT(ISNUMBER(Data!X15))),"-",Data!X14-Data!X15),"-")</f>
        <v/>
      </c>
      <c r="Y16" s="456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/>
      <c r="D17" s="382" t="n"/>
      <c r="E17" s="382" t="n"/>
      <c r="F17" s="382" t="n"/>
      <c r="G17" s="382" t="n"/>
      <c r="H17" s="382" t="n"/>
      <c r="I17" s="382" t="n"/>
      <c r="J17" s="382" t="n"/>
      <c r="K17" s="382" t="n"/>
      <c r="L17" s="382" t="n"/>
      <c r="N17" s="383" t="n"/>
      <c r="O17" s="383" t="n"/>
      <c r="P17" s="383" t="n"/>
      <c r="Q17" s="383" t="n"/>
      <c r="R17" s="383" t="n"/>
      <c r="S17" s="383" t="n"/>
      <c r="T17" s="383" t="n"/>
      <c r="U17" s="383" t="n"/>
      <c r="V17" s="384" t="n"/>
      <c r="W17" s="384" t="n"/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/>
      <c r="G18" s="379" t="n"/>
      <c r="H18" s="379" t="n"/>
      <c r="I18" s="379" t="n"/>
      <c r="J18" s="379" t="n"/>
      <c r="K18" s="379" t="n"/>
      <c r="L18" s="379" t="n"/>
      <c r="N18" s="380" t="n"/>
      <c r="O18" s="380" t="n"/>
      <c r="P18" s="380" t="n"/>
      <c r="Q18" s="380" t="n"/>
      <c r="R18" s="380" t="n"/>
      <c r="S18" s="380" t="n"/>
      <c r="T18" s="380" t="n"/>
      <c r="U18" s="380" t="n"/>
      <c r="V18" s="381" t="n"/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2217</v>
      </c>
      <c r="D19" s="71" t="n">
        <v>2104</v>
      </c>
      <c r="E19" s="71" t="n">
        <v>2338</v>
      </c>
      <c r="F19" s="71" t="n">
        <v>2440</v>
      </c>
      <c r="G19" s="71" t="n">
        <v>2529</v>
      </c>
      <c r="H19" s="71" t="n">
        <v>2734</v>
      </c>
      <c r="I19" s="71" t="n">
        <v>2519</v>
      </c>
      <c r="J19" s="71" t="n">
        <v>2730</v>
      </c>
      <c r="K19" s="71" t="n">
        <v>2966</v>
      </c>
      <c r="L19" s="71" t="n">
        <v>3261</v>
      </c>
      <c r="M19" s="308" t="inlineStr">
        <is>
          <t>AWK 10k 2025 sec filing.pdf | p.93 | Consolidated Statements of Operations | Total operating expenses, net | as-printed: 3,261</t>
        </is>
      </c>
      <c r="N19" s="216" t="n"/>
      <c r="O19" s="216" t="n"/>
      <c r="P19" s="216" t="n"/>
      <c r="Q19" s="216" t="n"/>
      <c r="R19" s="216" t="n"/>
      <c r="S19" s="216" t="n"/>
      <c r="T19" s="216" t="n"/>
      <c r="U19" s="216" t="n"/>
      <c r="V19" s="256" t="n"/>
      <c r="W19" s="256" t="n"/>
      <c r="X19" s="456" t="n"/>
      <c r="Y19" s="456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470</v>
      </c>
      <c r="D21" s="382" t="n">
        <v>492</v>
      </c>
      <c r="E21" s="382" t="n">
        <v>545</v>
      </c>
      <c r="F21" s="382" t="n">
        <v>582</v>
      </c>
      <c r="G21" s="382" t="n">
        <v>604</v>
      </c>
      <c r="H21" s="382" t="n">
        <v>636</v>
      </c>
      <c r="I21" s="382" t="n">
        <v>649</v>
      </c>
      <c r="J21" s="382" t="n">
        <v>704</v>
      </c>
      <c r="K21" s="382" t="n">
        <v>788</v>
      </c>
      <c r="L21" s="382" t="n">
        <v>894</v>
      </c>
      <c r="M21" s="308" t="inlineStr">
        <is>
          <t>AWK 10k 2025 sec filing.pdf | p.93 | Consolidated Statements of Operations | Depreciation and amortization | as-printed: 894</t>
        </is>
      </c>
      <c r="N21" s="383" t="n">
        <v>188</v>
      </c>
      <c r="O21" s="383" t="n">
        <v>193</v>
      </c>
      <c r="P21" s="383" t="n">
        <v>200</v>
      </c>
      <c r="Q21" s="383" t="n">
        <v>207</v>
      </c>
      <c r="R21" s="383" t="n">
        <v>216</v>
      </c>
      <c r="S21" s="383" t="n">
        <v>221</v>
      </c>
      <c r="T21" s="383" t="n">
        <v>226</v>
      </c>
      <c r="U21" s="383" t="n">
        <v>231</v>
      </c>
      <c r="V21" s="384" t="n">
        <v>237</v>
      </c>
      <c r="W21" s="384" t="n">
        <v>240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1085</v>
      </c>
      <c r="D22" s="70" t="n">
        <v>1253</v>
      </c>
      <c r="E22" s="70" t="n">
        <v>1102</v>
      </c>
      <c r="F22" s="70" t="n">
        <v>1170</v>
      </c>
      <c r="G22" s="70" t="n">
        <v>1248</v>
      </c>
      <c r="H22" s="70" t="n">
        <v>1196</v>
      </c>
      <c r="I22" s="70" t="n">
        <v>1273</v>
      </c>
      <c r="J22" s="70" t="n">
        <v>1504</v>
      </c>
      <c r="K22" s="70" t="n">
        <v>1718</v>
      </c>
      <c r="L22" s="70" t="n">
        <v>1879</v>
      </c>
      <c r="M22" s="308" t="inlineStr">
        <is>
          <t>AWK 10k 2025 sec filing.pdf | p.93 | Consolidated Statements of Operations | Operating income | as-printed: 1,879</t>
        </is>
      </c>
      <c r="N22" s="220" t="n">
        <v>326</v>
      </c>
      <c r="O22" s="220" t="n">
        <v>449</v>
      </c>
      <c r="P22" s="220" t="n">
        <v>543</v>
      </c>
      <c r="Q22" s="220" t="n">
        <v>400</v>
      </c>
      <c r="R22" s="220" t="n">
        <v>371</v>
      </c>
      <c r="S22" s="220" t="n">
        <v>489</v>
      </c>
      <c r="T22" s="220" t="n">
        <v>614</v>
      </c>
      <c r="U22" s="220" t="n">
        <v>405</v>
      </c>
      <c r="V22" s="258" t="n">
        <v>391</v>
      </c>
      <c r="W22" s="258" t="n">
        <v>542</v>
      </c>
      <c r="X22" s="456" t="n"/>
      <c r="Y22" s="456" t="n"/>
    </row>
    <row r="23" ht="15" customHeight="1" s="74">
      <c r="A23" s="17" t="inlineStr">
        <is>
          <t>Interest Expense</t>
        </is>
      </c>
      <c r="B23" s="382" t="n"/>
      <c r="C23" s="382" t="n">
        <v>325</v>
      </c>
      <c r="D23" s="382" t="n">
        <v>342</v>
      </c>
      <c r="E23" s="382" t="n">
        <v>350</v>
      </c>
      <c r="F23" s="382" t="n">
        <v>382</v>
      </c>
      <c r="G23" s="382" t="n">
        <v>395</v>
      </c>
      <c r="H23" s="382" t="n">
        <v>403</v>
      </c>
      <c r="I23" s="382" t="n">
        <v>433</v>
      </c>
      <c r="J23" s="382" t="n">
        <v>460</v>
      </c>
      <c r="K23" s="382" t="n">
        <v>523</v>
      </c>
      <c r="L23" s="382" t="n">
        <v>615</v>
      </c>
      <c r="M23" s="308" t="inlineStr">
        <is>
          <t>AWK 10k 2025 sec filing.pdf | p.93 | Consolidated Statements of Operations | Interest expense | as-printed: (615)</t>
        </is>
      </c>
      <c r="N23" s="383" t="n">
        <v>124</v>
      </c>
      <c r="O23" s="383" t="n">
        <v>131</v>
      </c>
      <c r="P23" s="383" t="n">
        <v>132</v>
      </c>
      <c r="Q23" s="383" t="n">
        <v>136</v>
      </c>
      <c r="R23" s="383" t="n">
        <v>144</v>
      </c>
      <c r="S23" s="383" t="n">
        <v>151</v>
      </c>
      <c r="T23" s="383" t="n">
        <v>158</v>
      </c>
      <c r="U23" s="383" t="n">
        <v>162</v>
      </c>
      <c r="V23" s="384" t="n">
        <v>163</v>
      </c>
      <c r="W23" s="384" t="n">
        <v>167</v>
      </c>
      <c r="X23" s="455" t="n"/>
      <c r="Y23" s="455" t="n"/>
    </row>
    <row r="24" ht="15" customHeight="1" s="74">
      <c r="A24" s="15" t="inlineStr">
        <is>
          <t>Pre-Tax Income</t>
        </is>
      </c>
      <c r="B24" s="70" t="n"/>
      <c r="C24" s="70" t="n">
        <v>770</v>
      </c>
      <c r="D24" s="70" t="n">
        <v>912</v>
      </c>
      <c r="E24" s="70" t="n">
        <v>787</v>
      </c>
      <c r="F24" s="70" t="n">
        <v>833</v>
      </c>
      <c r="G24" s="70" t="n">
        <v>924</v>
      </c>
      <c r="H24" s="70" t="n">
        <v>1640</v>
      </c>
      <c r="I24" s="70" t="n">
        <v>1008</v>
      </c>
      <c r="J24" s="70" t="n">
        <v>1196</v>
      </c>
      <c r="K24" s="70" t="n">
        <v>1359</v>
      </c>
      <c r="L24" s="70" t="n">
        <v>1422</v>
      </c>
      <c r="M24" s="308" t="inlineStr">
        <is>
          <t>AWK 10k 2025 sec filing.pdf | p.93 | Consolidated Statements of Operations | Income before income taxes | as-printed: 1,422</t>
        </is>
      </c>
      <c r="N24" s="220" t="n">
        <v>242</v>
      </c>
      <c r="O24" s="220" t="n">
        <v>361</v>
      </c>
      <c r="P24" s="220" t="n">
        <v>453</v>
      </c>
      <c r="Q24" s="220" t="n">
        <v>303</v>
      </c>
      <c r="R24" s="220" t="n">
        <v>270</v>
      </c>
      <c r="S24" s="220" t="n">
        <v>376</v>
      </c>
      <c r="T24" s="220" t="n">
        <v>494</v>
      </c>
      <c r="U24" s="220" t="n">
        <v>282</v>
      </c>
      <c r="V24" s="258" t="n">
        <v>259</v>
      </c>
      <c r="W24" s="258" t="n">
        <v>405</v>
      </c>
      <c r="X24" s="456" t="n"/>
      <c r="Y24" s="456" t="n"/>
    </row>
    <row r="25" ht="15" customHeight="1" s="74">
      <c r="A25" s="17" t="inlineStr">
        <is>
          <t>Tax Expense</t>
        </is>
      </c>
      <c r="B25" s="388" t="n"/>
      <c r="C25" s="388" t="n">
        <v>302</v>
      </c>
      <c r="D25" s="388" t="n">
        <v>486</v>
      </c>
      <c r="E25" s="388" t="n">
        <v>222</v>
      </c>
      <c r="F25" s="388" t="n">
        <v>212</v>
      </c>
      <c r="G25" s="388" t="n">
        <v>215</v>
      </c>
      <c r="H25" s="388" t="n">
        <v>377</v>
      </c>
      <c r="I25" s="388" t="n">
        <v>188</v>
      </c>
      <c r="J25" s="388" t="n">
        <v>252</v>
      </c>
      <c r="K25" s="388" t="n">
        <v>308</v>
      </c>
      <c r="L25" s="388" t="n">
        <v>311</v>
      </c>
      <c r="M25" s="308" t="inlineStr">
        <is>
          <t>AWK 10k 2025 sec filing.pdf | p.93 | Consolidated Statements of Operations | Provision for income taxes | as-printed: 311</t>
        </is>
      </c>
      <c r="N25" s="389" t="n">
        <v>57</v>
      </c>
      <c r="O25" s="389" t="n">
        <v>84</v>
      </c>
      <c r="P25" s="389" t="n">
        <v>103</v>
      </c>
      <c r="Q25" s="389" t="n">
        <v>64</v>
      </c>
      <c r="R25" s="389" t="n">
        <v>65</v>
      </c>
      <c r="S25" s="389" t="n">
        <v>87</v>
      </c>
      <c r="T25" s="389" t="n">
        <v>115</v>
      </c>
      <c r="U25" s="389" t="n">
        <v>44</v>
      </c>
      <c r="V25" s="390" t="n">
        <v>63</v>
      </c>
      <c r="W25" s="390" t="n">
        <v>90</v>
      </c>
      <c r="X25" s="455" t="n"/>
      <c r="Y25" s="455" t="n"/>
    </row>
    <row r="26" ht="15" customHeight="1" s="74">
      <c r="A26" s="15" t="inlineStr">
        <is>
          <t>Net Income</t>
        </is>
      </c>
      <c r="B26" s="379" t="n">
        <v>476</v>
      </c>
      <c r="C26" s="379" t="n">
        <v>468</v>
      </c>
      <c r="D26" s="379" t="n">
        <v>426</v>
      </c>
      <c r="E26" s="379" t="n">
        <v>567</v>
      </c>
      <c r="F26" s="379" t="n">
        <v>621</v>
      </c>
      <c r="G26" s="379" t="n">
        <v>709</v>
      </c>
      <c r="H26" s="379" t="n">
        <v>1263</v>
      </c>
      <c r="I26" s="379" t="n">
        <v>820</v>
      </c>
      <c r="J26" s="379" t="n">
        <v>944</v>
      </c>
      <c r="K26" s="379" t="n">
        <v>1051</v>
      </c>
      <c r="L26" s="379" t="n">
        <v>1111</v>
      </c>
      <c r="M26" s="308" t="inlineStr">
        <is>
          <t>AWK 10k 2025 sec filing.pdf | p.93 | Consolidated Statements of Operations | Net income attributable to common shareholders | as-printed: 1,111</t>
        </is>
      </c>
      <c r="N26" s="380" t="n">
        <v>185</v>
      </c>
      <c r="O26" s="380" t="n">
        <v>277</v>
      </c>
      <c r="P26" s="380" t="n">
        <v>350</v>
      </c>
      <c r="Q26" s="380" t="n">
        <v>239</v>
      </c>
      <c r="R26" s="380" t="n">
        <v>205</v>
      </c>
      <c r="S26" s="380" t="n">
        <v>289</v>
      </c>
      <c r="T26" s="380" t="n">
        <v>379</v>
      </c>
      <c r="U26" s="380" t="n">
        <v>238</v>
      </c>
      <c r="V26" s="381" t="n">
        <v>196</v>
      </c>
      <c r="W26" s="381" t="n">
        <v>315</v>
      </c>
      <c r="X26" s="455" t="n"/>
      <c r="Y26" s="455" t="n"/>
    </row>
    <row r="27" ht="15" customHeight="1" s="74">
      <c r="A27" s="17" t="inlineStr">
        <is>
          <t>Diluted EPS</t>
        </is>
      </c>
      <c r="B27" s="391" t="n">
        <v>2.64</v>
      </c>
      <c r="C27" s="391" t="n">
        <v>2.62</v>
      </c>
      <c r="D27" s="391" t="n">
        <v>2.38</v>
      </c>
      <c r="E27" s="391" t="n">
        <v>3.15</v>
      </c>
      <c r="F27" s="391" t="n">
        <v>3.43</v>
      </c>
      <c r="G27" s="391" t="n">
        <v>3.91</v>
      </c>
      <c r="H27" s="391" t="n">
        <v>6.95</v>
      </c>
      <c r="I27" s="391" t="n">
        <v>4.51</v>
      </c>
      <c r="J27" s="391" t="n">
        <v>4.9</v>
      </c>
      <c r="K27" s="391" t="n">
        <v>5.39</v>
      </c>
      <c r="L27" s="391" t="n">
        <v>5.69</v>
      </c>
      <c r="M27" s="308" t="inlineStr">
        <is>
          <t>AWK 10k 2025 sec filing.pdf | p.93 | Consolidated Statements of Operations | Diluted earnings per share: Net income attributable to common shareholders | as-printed: 5.69</t>
        </is>
      </c>
      <c r="N27" s="392" t="n">
        <v>0.95</v>
      </c>
      <c r="O27" s="392" t="n">
        <v>1.42</v>
      </c>
      <c r="P27" s="392" t="n">
        <v>1.8</v>
      </c>
      <c r="Q27" s="392" t="n"/>
      <c r="R27" s="392" t="n">
        <v>1.05</v>
      </c>
      <c r="S27" s="392" t="n">
        <v>1.48</v>
      </c>
      <c r="T27" s="392" t="n">
        <v>1.94</v>
      </c>
      <c r="U27" s="392" t="n"/>
      <c r="V27" s="384" t="n">
        <v>1</v>
      </c>
      <c r="W27" s="384" t="n">
        <v>1.61</v>
      </c>
      <c r="X27" s="455" t="n"/>
      <c r="Y27" s="455" t="n"/>
    </row>
    <row r="28" ht="15" customHeight="1" s="74">
      <c r="A28" s="15" t="inlineStr">
        <is>
          <t>Diluted Shares Out. (M)</t>
        </is>
      </c>
      <c r="B28" s="393" t="n"/>
      <c r="C28" s="393" t="n">
        <v>179</v>
      </c>
      <c r="D28" s="393" t="n">
        <v>179</v>
      </c>
      <c r="E28" s="393" t="n">
        <v>180</v>
      </c>
      <c r="F28" s="393" t="n">
        <v>181</v>
      </c>
      <c r="G28" s="393" t="n">
        <v>182</v>
      </c>
      <c r="H28" s="393" t="n">
        <v>182</v>
      </c>
      <c r="I28" s="393" t="n">
        <v>182</v>
      </c>
      <c r="J28" s="393" t="n">
        <v>193</v>
      </c>
      <c r="K28" s="393" t="n">
        <v>195</v>
      </c>
      <c r="L28" s="393" t="n">
        <v>195</v>
      </c>
      <c r="M28" s="308" t="n">
        <v>198.7</v>
      </c>
      <c r="N28" s="394" t="n">
        <v>195</v>
      </c>
      <c r="O28" s="394" t="n">
        <v>195</v>
      </c>
      <c r="P28" s="394" t="n">
        <v>195</v>
      </c>
      <c r="Q28" s="394" t="n"/>
      <c r="R28" s="394" t="n">
        <v>195</v>
      </c>
      <c r="S28" s="394" t="n">
        <v>195</v>
      </c>
      <c r="T28" s="394" t="n">
        <v>195</v>
      </c>
      <c r="U28" s="394" t="n"/>
      <c r="V28" s="381" t="n">
        <v>195</v>
      </c>
      <c r="W28" s="381" t="n">
        <v>196</v>
      </c>
      <c r="X28" s="455" t="n"/>
      <c r="Y28" s="455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55</v>
      </c>
      <c r="E32" s="379" t="n">
        <v>130</v>
      </c>
      <c r="F32" s="379" t="n">
        <v>60</v>
      </c>
      <c r="G32" s="379" t="n">
        <v>547</v>
      </c>
      <c r="H32" s="379" t="n">
        <v>116</v>
      </c>
      <c r="I32" s="379" t="n">
        <v>85</v>
      </c>
      <c r="J32" s="379" t="n">
        <v>330</v>
      </c>
      <c r="K32" s="379" t="n">
        <v>96</v>
      </c>
      <c r="L32" s="379" t="n">
        <v>98</v>
      </c>
      <c r="M32" s="308" t="inlineStr">
        <is>
          <t>AWK 10k 2025 sec filing.pdf | p.91 | Consolidated Balance Sheets | Cash and cash equivalents | as-printed: 98</t>
        </is>
      </c>
      <c r="N32" s="380" t="n">
        <v>584</v>
      </c>
      <c r="O32" s="380" t="n">
        <v>48</v>
      </c>
      <c r="P32" s="380" t="n">
        <v>127</v>
      </c>
      <c r="Q32" s="380" t="n">
        <v>96</v>
      </c>
      <c r="R32" s="380" t="n">
        <v>114</v>
      </c>
      <c r="S32" s="380" t="n">
        <v>94</v>
      </c>
      <c r="T32" s="380" t="n">
        <v>166</v>
      </c>
      <c r="U32" s="380" t="n">
        <v>98</v>
      </c>
      <c r="V32" s="381" t="n">
        <v>137</v>
      </c>
      <c r="W32" s="381" t="n">
        <v>191</v>
      </c>
      <c r="X32" s="455" t="n"/>
      <c r="Y32" s="455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1227</v>
      </c>
      <c r="E33" s="382" t="n">
        <v>1035</v>
      </c>
      <c r="F33" s="382" t="n">
        <v>814</v>
      </c>
      <c r="G33" s="382" t="n">
        <v>1611</v>
      </c>
      <c r="H33" s="382" t="n">
        <v>641</v>
      </c>
      <c r="I33" s="382" t="n">
        <v>1456</v>
      </c>
      <c r="J33" s="382" t="n">
        <v>654</v>
      </c>
      <c r="K33" s="382" t="n">
        <v>1516</v>
      </c>
      <c r="L33" s="382" t="n">
        <v>3067</v>
      </c>
      <c r="M33" s="308" t="inlineStr">
        <is>
          <t>AWK 10k 2025 sec filing.pdf | p.92 | Consolidated Balance Sheets | Short-term debt + Current portion of long-term debt (sum of two current-liability lines) | as-printed: 3,067</t>
        </is>
      </c>
      <c r="N33" s="383" t="n">
        <v>557</v>
      </c>
      <c r="O33" s="383" t="n">
        <v>575</v>
      </c>
      <c r="P33" s="383" t="n">
        <v>800</v>
      </c>
      <c r="Q33" s="383" t="n">
        <v>1516</v>
      </c>
      <c r="R33" s="383" t="n">
        <v>1113</v>
      </c>
      <c r="S33" s="383" t="n">
        <v>2708</v>
      </c>
      <c r="T33" s="383" t="n">
        <v>2274</v>
      </c>
      <c r="U33" s="383" t="n">
        <v>3067</v>
      </c>
      <c r="V33" s="384" t="n">
        <v>2860</v>
      </c>
      <c r="W33" s="384" t="n">
        <v>1945</v>
      </c>
      <c r="X33" s="455" t="n"/>
      <c r="Y33" s="455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6490</v>
      </c>
      <c r="E34" s="379" t="n">
        <v>7569</v>
      </c>
      <c r="F34" s="379" t="n">
        <v>8639</v>
      </c>
      <c r="G34" s="379" t="n">
        <v>9329</v>
      </c>
      <c r="H34" s="379" t="n">
        <v>10341</v>
      </c>
      <c r="I34" s="379" t="n">
        <v>10926</v>
      </c>
      <c r="J34" s="379" t="n">
        <v>11715</v>
      </c>
      <c r="K34" s="379" t="n">
        <v>12518</v>
      </c>
      <c r="L34" s="379" t="n">
        <v>12777</v>
      </c>
      <c r="M34" s="308" t="inlineStr">
        <is>
          <t>AWK 10k 2025 sec filing.pdf | p.92 | Consolidated Balance Sheets | Long-term debt | as-printed: 12,777</t>
        </is>
      </c>
      <c r="N34" s="380" t="n">
        <v>12566</v>
      </c>
      <c r="O34" s="380" t="n">
        <v>12553</v>
      </c>
      <c r="P34" s="380" t="n">
        <v>12550</v>
      </c>
      <c r="Q34" s="380" t="n">
        <v>12518</v>
      </c>
      <c r="R34" s="380" t="n">
        <v>13318</v>
      </c>
      <c r="S34" s="380" t="n">
        <v>12278</v>
      </c>
      <c r="T34" s="380" t="n">
        <v>13022</v>
      </c>
      <c r="U34" s="380" t="n">
        <v>12777</v>
      </c>
      <c r="V34" s="381" t="n">
        <v>12766</v>
      </c>
      <c r="W34" s="381" t="n">
        <v>14043</v>
      </c>
      <c r="X34" s="455" t="n"/>
      <c r="Y34" s="455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6">
        <f>IF(AND(NOT(ISNUMBER(Data!X33)),NOT(ISNUMBER(Data!X34))),"-",Data!X33+Data!X34)</f>
        <v/>
      </c>
      <c r="Y35" s="456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6">
        <f>IFERROR(IF(OR(NOT(ISNUMBER(Data!X35)),NOT(ISNUMBER(Data!X32))),"-",Data!X35-Data!X32),"-")</f>
        <v/>
      </c>
      <c r="Y36" s="456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720</v>
      </c>
      <c r="E37" s="382" t="n">
        <v>781</v>
      </c>
      <c r="F37" s="382" t="n">
        <v>1285</v>
      </c>
      <c r="G37" s="382" t="n">
        <v>1906</v>
      </c>
      <c r="H37" s="382" t="n">
        <v>1554</v>
      </c>
      <c r="I37" s="382" t="n">
        <v>1250</v>
      </c>
      <c r="J37" s="382" t="n">
        <v>1389</v>
      </c>
      <c r="K37" s="382" t="n">
        <v>1215</v>
      </c>
      <c r="L37" s="382" t="n">
        <v>2191</v>
      </c>
      <c r="M37" s="308" t="inlineStr">
        <is>
          <t>AWK 10k 2025 sec filing.pdf | p.91 | Consolidated Balance Sheets | Total current assets | as-printed: 2,191</t>
        </is>
      </c>
      <c r="N37" s="383" t="n">
        <v>1587</v>
      </c>
      <c r="O37" s="383" t="n">
        <v>1165</v>
      </c>
      <c r="P37" s="383" t="n">
        <v>1237</v>
      </c>
      <c r="Q37" s="383" t="n">
        <v>1215</v>
      </c>
      <c r="R37" s="383" t="n">
        <v>1194</v>
      </c>
      <c r="S37" s="383" t="n">
        <v>1399</v>
      </c>
      <c r="T37" s="383" t="n">
        <v>1552</v>
      </c>
      <c r="U37" s="383" t="n">
        <v>2191</v>
      </c>
      <c r="V37" s="384" t="n">
        <v>1524</v>
      </c>
      <c r="W37" s="384" t="n">
        <v>1709</v>
      </c>
      <c r="X37" s="455" t="n"/>
      <c r="Y37" s="455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2325</v>
      </c>
      <c r="E38" s="379" t="n">
        <v>2094</v>
      </c>
      <c r="F38" s="379" t="n">
        <v>2045</v>
      </c>
      <c r="G38" s="379" t="n">
        <v>2881</v>
      </c>
      <c r="H38" s="379" t="n">
        <v>2141</v>
      </c>
      <c r="I38" s="379" t="n">
        <v>2811</v>
      </c>
      <c r="J38" s="379" t="n">
        <v>2151</v>
      </c>
      <c r="K38" s="379" t="n">
        <v>3150</v>
      </c>
      <c r="L38" s="379" t="n">
        <v>4747</v>
      </c>
      <c r="M38" s="308" t="inlineStr">
        <is>
          <t>AWK 10k 2025 sec filing.pdf | p.92 | Consolidated Balance Sheets | Total current liabilities | as-printed: 4,747</t>
        </is>
      </c>
      <c r="N38" s="380" t="n">
        <v>1857</v>
      </c>
      <c r="O38" s="380" t="n">
        <v>1825</v>
      </c>
      <c r="P38" s="380" t="n">
        <v>2132</v>
      </c>
      <c r="Q38" s="380" t="n">
        <v>3150</v>
      </c>
      <c r="R38" s="380" t="n">
        <v>2447</v>
      </c>
      <c r="S38" s="380" t="n">
        <v>3991</v>
      </c>
      <c r="T38" s="380" t="n">
        <v>3687</v>
      </c>
      <c r="U38" s="380" t="n">
        <v>4747</v>
      </c>
      <c r="V38" s="381" t="n">
        <v>4118</v>
      </c>
      <c r="W38" s="381" t="n">
        <v>3269</v>
      </c>
      <c r="X38" s="455" t="n"/>
      <c r="Y38" s="455" t="n"/>
    </row>
    <row r="39" ht="15" customHeight="1" s="74">
      <c r="A39" s="17" t="inlineStr">
        <is>
          <t>Total Assets</t>
        </is>
      </c>
      <c r="B39" s="382" t="n">
        <v>17241</v>
      </c>
      <c r="C39" s="382" t="n">
        <v>18482</v>
      </c>
      <c r="D39" s="382" t="n">
        <v>19482</v>
      </c>
      <c r="E39" s="382" t="n">
        <v>21223</v>
      </c>
      <c r="F39" s="382" t="n">
        <v>22682</v>
      </c>
      <c r="G39" s="382" t="n">
        <v>24766</v>
      </c>
      <c r="H39" s="382" t="n">
        <v>26075</v>
      </c>
      <c r="I39" s="382" t="n">
        <v>27787</v>
      </c>
      <c r="J39" s="382" t="n">
        <v>30298</v>
      </c>
      <c r="K39" s="382" t="n">
        <v>32830</v>
      </c>
      <c r="L39" s="382" t="n">
        <v>35442</v>
      </c>
      <c r="M39" s="308" t="inlineStr">
        <is>
          <t>AWK 10k 2025 sec filing.pdf | p.91 | Consolidated Balance Sheets | Total assets | as-printed: 35,442</t>
        </is>
      </c>
      <c r="N39" s="383" t="n">
        <v>31086</v>
      </c>
      <c r="O39" s="383" t="n">
        <v>31215</v>
      </c>
      <c r="P39" s="383" t="n">
        <v>31790</v>
      </c>
      <c r="Q39" s="383" t="n">
        <v>32830</v>
      </c>
      <c r="R39" s="383" t="n">
        <v>33156</v>
      </c>
      <c r="S39" s="383" t="n">
        <v>33913</v>
      </c>
      <c r="T39" s="383" t="n">
        <v>34748</v>
      </c>
      <c r="U39" s="383" t="n">
        <v>35442</v>
      </c>
      <c r="V39" s="384" t="n">
        <v>35264</v>
      </c>
      <c r="W39" s="384" t="n">
        <v>36453</v>
      </c>
      <c r="X39" s="455" t="n"/>
      <c r="Y39" s="455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14097</v>
      </c>
      <c r="E40" s="388" t="n">
        <v>15359</v>
      </c>
      <c r="F40" s="388" t="n">
        <v>16561</v>
      </c>
      <c r="G40" s="388" t="n">
        <v>18312</v>
      </c>
      <c r="H40" s="388" t="n">
        <v>18777</v>
      </c>
      <c r="I40" s="388" t="n">
        <v>20094</v>
      </c>
      <c r="J40" s="388" t="n">
        <v>20501</v>
      </c>
      <c r="K40" s="388" t="n">
        <v>22498</v>
      </c>
      <c r="L40" s="388" t="n">
        <v>24605</v>
      </c>
      <c r="M40" s="308" t="inlineStr">
        <is>
          <t>AWK 10k 2025 sec filing.pdf | p.92 | Consolidated Balance Sheets | Total liabilities (derived: Total assets − Total common shareholders' equity) | as-printed: 24,605</t>
        </is>
      </c>
      <c r="N40" s="389" t="n">
        <v>21079</v>
      </c>
      <c r="O40" s="389" t="n">
        <v>21063</v>
      </c>
      <c r="P40" s="389" t="n">
        <v>21428</v>
      </c>
      <c r="Q40" s="389" t="n">
        <v>22498</v>
      </c>
      <c r="R40" s="389" t="n">
        <v>22622</v>
      </c>
      <c r="S40" s="389" t="n">
        <v>23231</v>
      </c>
      <c r="T40" s="389" t="n">
        <v>23841</v>
      </c>
      <c r="U40" s="389" t="n">
        <v>24605</v>
      </c>
      <c r="V40" s="390" t="n">
        <v>24227</v>
      </c>
      <c r="W40" s="390" t="n">
        <v>24788</v>
      </c>
      <c r="X40" s="455" t="n"/>
      <c r="Y40" s="455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5385</v>
      </c>
      <c r="E41" s="382" t="n">
        <v>5864</v>
      </c>
      <c r="F41" s="382" t="n">
        <v>6121</v>
      </c>
      <c r="G41" s="382" t="n">
        <v>6454</v>
      </c>
      <c r="H41" s="382" t="n">
        <v>7298</v>
      </c>
      <c r="I41" s="382" t="n">
        <v>7693</v>
      </c>
      <c r="J41" s="382" t="n">
        <v>9797</v>
      </c>
      <c r="K41" s="382" t="n">
        <v>10332</v>
      </c>
      <c r="L41" s="382" t="n">
        <v>10837</v>
      </c>
      <c r="M41" s="308" t="inlineStr">
        <is>
          <t>AWK 10k 2025 sec filing.pdf | p.92 | Consolidated Balance Sheets | Total common shareholders' equity | as-printed: 10,837</t>
        </is>
      </c>
      <c r="N41" s="383" t="n">
        <v>10007</v>
      </c>
      <c r="O41" s="383" t="n">
        <v>10152</v>
      </c>
      <c r="P41" s="383" t="n">
        <v>10362</v>
      </c>
      <c r="Q41" s="383" t="n">
        <v>10332</v>
      </c>
      <c r="R41" s="383" t="n">
        <v>10534</v>
      </c>
      <c r="S41" s="383" t="n">
        <v>10682</v>
      </c>
      <c r="T41" s="383" t="n">
        <v>10907</v>
      </c>
      <c r="U41" s="383" t="n">
        <v>10837</v>
      </c>
      <c r="V41" s="384" t="n">
        <v>11037</v>
      </c>
      <c r="W41" s="384" t="n">
        <v>11665</v>
      </c>
      <c r="X41" s="455" t="n"/>
      <c r="Y41" s="455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/>
      <c r="T42" s="380" t="n"/>
      <c r="U42" s="380" t="n"/>
      <c r="V42" s="381" t="n"/>
      <c r="W42" s="381" t="n"/>
      <c r="X42" s="455" t="n"/>
      <c r="Y42" s="455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1379</v>
      </c>
      <c r="E43" s="382" t="n">
        <v>1575</v>
      </c>
      <c r="F43" s="382" t="n">
        <v>1501</v>
      </c>
      <c r="G43" s="382" t="n">
        <v>1504</v>
      </c>
      <c r="H43" s="382" t="n">
        <v>1139</v>
      </c>
      <c r="I43" s="382" t="n">
        <v>1143</v>
      </c>
      <c r="J43" s="382" t="n">
        <v>1143</v>
      </c>
      <c r="K43" s="382" t="n">
        <v>1144</v>
      </c>
      <c r="L43" s="382" t="n">
        <v>1156</v>
      </c>
      <c r="M43" s="308" t="inlineStr">
        <is>
          <t>AWK 10k 2025 sec filing.pdf | p.91 | Consolidated Balance Sheets | Goodwill | as-printed: 1,156</t>
        </is>
      </c>
      <c r="N43" s="383" t="n">
        <v>1143</v>
      </c>
      <c r="O43" s="383" t="n">
        <v>1143</v>
      </c>
      <c r="P43" s="383" t="n">
        <v>1143</v>
      </c>
      <c r="Q43" s="383" t="n">
        <v>1144</v>
      </c>
      <c r="R43" s="383" t="n">
        <v>1144</v>
      </c>
      <c r="S43" s="383" t="n">
        <v>1151</v>
      </c>
      <c r="T43" s="383" t="n">
        <v>1151</v>
      </c>
      <c r="U43" s="383" t="n">
        <v>1156</v>
      </c>
      <c r="V43" s="384" t="n">
        <v>1156</v>
      </c>
      <c r="W43" s="384" t="n">
        <v>1282</v>
      </c>
      <c r="X43" s="455" t="n"/>
      <c r="Y43" s="455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16246</v>
      </c>
      <c r="E44" s="379" t="n">
        <v>17409</v>
      </c>
      <c r="F44" s="379" t="n">
        <v>18232</v>
      </c>
      <c r="G44" s="379" t="n">
        <v>19710</v>
      </c>
      <c r="H44" s="379" t="n">
        <v>21084</v>
      </c>
      <c r="I44" s="379" t="n">
        <v>23223</v>
      </c>
      <c r="J44" s="379" t="n">
        <v>25438</v>
      </c>
      <c r="K44" s="379" t="n">
        <v>28038</v>
      </c>
      <c r="L44" s="379" t="n">
        <v>30576</v>
      </c>
      <c r="M44" s="308" t="inlineStr">
        <is>
          <t>AWK 10k 2025 sec filing.pdf | p.91 | Consolidated Balance Sheets | Property, plant and equipment, net | as-printed: 30,576</t>
        </is>
      </c>
      <c r="N44" s="380" t="n">
        <v>26023</v>
      </c>
      <c r="O44" s="380" t="n">
        <v>26532</v>
      </c>
      <c r="P44" s="380" t="n">
        <v>27007</v>
      </c>
      <c r="Q44" s="380" t="n">
        <v>28038</v>
      </c>
      <c r="R44" s="380" t="n">
        <v>28377</v>
      </c>
      <c r="S44" s="380" t="n">
        <v>28932</v>
      </c>
      <c r="T44" s="380" t="n">
        <v>29612</v>
      </c>
      <c r="U44" s="380" t="n">
        <v>30576</v>
      </c>
      <c r="V44" s="381" t="n">
        <v>31073</v>
      </c>
      <c r="W44" s="381" t="n">
        <v>31917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272</v>
      </c>
      <c r="E45" s="382" t="n">
        <v>301</v>
      </c>
      <c r="F45" s="382" t="n">
        <v>294</v>
      </c>
      <c r="G45" s="382" t="n">
        <v>321</v>
      </c>
      <c r="H45" s="382" t="n">
        <v>271</v>
      </c>
      <c r="I45" s="382" t="n">
        <v>334</v>
      </c>
      <c r="J45" s="382" t="n">
        <v>339</v>
      </c>
      <c r="K45" s="382" t="n">
        <v>416</v>
      </c>
      <c r="L45" s="382" t="n">
        <v>395</v>
      </c>
      <c r="M45" s="308" t="inlineStr">
        <is>
          <t>AWK 10k 2025 sec filing.pdf | p.91 | Consolidated Balance Sheets | Accounts receivable, net of allowance for uncollectible accounts of $58 | as-printed: 395</t>
        </is>
      </c>
      <c r="N45" s="383" t="n">
        <v>323</v>
      </c>
      <c r="O45" s="383" t="n">
        <v>393</v>
      </c>
      <c r="P45" s="383" t="n">
        <v>453</v>
      </c>
      <c r="Q45" s="383" t="n">
        <v>416</v>
      </c>
      <c r="R45" s="383" t="n">
        <v>380</v>
      </c>
      <c r="S45" s="383" t="n">
        <v>424</v>
      </c>
      <c r="T45" s="383" t="n">
        <v>459</v>
      </c>
      <c r="U45" s="383" t="n">
        <v>395</v>
      </c>
      <c r="V45" s="384" t="n">
        <v>386</v>
      </c>
      <c r="W45" s="384" t="n">
        <v>432</v>
      </c>
      <c r="X45" s="455" t="n"/>
      <c r="Y45" s="455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195</v>
      </c>
      <c r="E46" s="379" t="n">
        <v>175</v>
      </c>
      <c r="F46" s="379" t="n">
        <v>203</v>
      </c>
      <c r="G46" s="379" t="n">
        <v>189</v>
      </c>
      <c r="H46" s="379" t="n">
        <v>235</v>
      </c>
      <c r="I46" s="379" t="n">
        <v>254</v>
      </c>
      <c r="J46" s="379" t="n">
        <v>294</v>
      </c>
      <c r="K46" s="379" t="n">
        <v>346</v>
      </c>
      <c r="L46" s="379" t="n">
        <v>378</v>
      </c>
      <c r="M46" s="308" t="inlineStr">
        <is>
          <t>AWK 10k 2025 sec filing.pdf | p.92 | Consolidated Balance Sheets | Accounts payable | as-printed: 378</t>
        </is>
      </c>
      <c r="N46" s="380" t="n">
        <v>231</v>
      </c>
      <c r="O46" s="380" t="n">
        <v>215</v>
      </c>
      <c r="P46" s="380" t="n">
        <v>259</v>
      </c>
      <c r="Q46" s="380" t="n">
        <v>346</v>
      </c>
      <c r="R46" s="380" t="n">
        <v>240</v>
      </c>
      <c r="S46" s="380" t="n">
        <v>306</v>
      </c>
      <c r="T46" s="380" t="n">
        <v>302</v>
      </c>
      <c r="U46" s="380" t="n">
        <v>378</v>
      </c>
      <c r="V46" s="381" t="n">
        <v>272</v>
      </c>
      <c r="W46" s="381" t="n">
        <v>326</v>
      </c>
      <c r="X46" s="455" t="n"/>
      <c r="Y46" s="455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41</v>
      </c>
      <c r="E47" s="382" t="n">
        <v>41</v>
      </c>
      <c r="F47" s="382" t="n">
        <v>44</v>
      </c>
      <c r="G47" s="382" t="n">
        <v>47</v>
      </c>
      <c r="H47" s="382" t="n">
        <v>57</v>
      </c>
      <c r="I47" s="382" t="n">
        <v>98</v>
      </c>
      <c r="J47" s="382" t="n">
        <v>112</v>
      </c>
      <c r="K47" s="382" t="n">
        <v>103</v>
      </c>
      <c r="L47" s="382" t="n">
        <v>112</v>
      </c>
      <c r="M47" s="308" t="inlineStr">
        <is>
          <t>AWK 10k 2025 sec filing.pdf | p.91 | Consolidated Balance Sheets | Materials and supplies | as-printed: 112</t>
        </is>
      </c>
      <c r="N47" s="383" t="n">
        <v>115</v>
      </c>
      <c r="O47" s="383" t="n">
        <v>111</v>
      </c>
      <c r="P47" s="383" t="n">
        <v>105</v>
      </c>
      <c r="Q47" s="383" t="n">
        <v>103</v>
      </c>
      <c r="R47" s="383" t="n">
        <v>107</v>
      </c>
      <c r="S47" s="383" t="n">
        <v>109</v>
      </c>
      <c r="T47" s="383" t="n">
        <v>109</v>
      </c>
      <c r="U47" s="383" t="n">
        <v>112</v>
      </c>
      <c r="V47" s="384" t="n">
        <v>114</v>
      </c>
      <c r="W47" s="384" t="n">
        <v>110</v>
      </c>
      <c r="X47" s="455" t="n"/>
      <c r="Y47" s="455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-723</v>
      </c>
      <c r="E48" s="432" t="n">
        <v>-464</v>
      </c>
      <c r="F48" s="432" t="n">
        <v>-207</v>
      </c>
      <c r="G48" s="432" t="n">
        <v>102</v>
      </c>
      <c r="H48" s="432" t="n">
        <v>925</v>
      </c>
      <c r="I48" s="432" t="n">
        <v>1267</v>
      </c>
      <c r="J48" s="432" t="n">
        <v>1659</v>
      </c>
      <c r="K48" s="432" t="n">
        <v>2112</v>
      </c>
      <c r="L48" s="432" t="n">
        <v>2575</v>
      </c>
      <c r="M48" s="308" t="inlineStr">
        <is>
          <t>AWK 10k 2025 sec filing.pdf | p.92 | Consolidated Balance Sheets | Retained earnings | as-printed: 2,575</t>
        </is>
      </c>
      <c r="N48" s="433" t="n">
        <v>1844</v>
      </c>
      <c r="O48" s="433" t="n">
        <v>1971</v>
      </c>
      <c r="P48" s="433" t="n">
        <v>2172</v>
      </c>
      <c r="Q48" s="433" t="n">
        <v>2112</v>
      </c>
      <c r="R48" s="433" t="n">
        <v>2317</v>
      </c>
      <c r="S48" s="433" t="n">
        <v>2445</v>
      </c>
      <c r="T48" s="433" t="n">
        <v>2662</v>
      </c>
      <c r="U48" s="433" t="n">
        <v>2575</v>
      </c>
      <c r="V48" s="433" t="n">
        <v>2771</v>
      </c>
      <c r="W48" s="433" t="n">
        <v>2911</v>
      </c>
      <c r="X48" s="457" t="n"/>
      <c r="Y48" s="457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1195</v>
      </c>
      <c r="C51" s="382" t="n">
        <v>1289</v>
      </c>
      <c r="D51" s="382" t="n">
        <v>1449</v>
      </c>
      <c r="E51" s="382" t="n">
        <v>1386</v>
      </c>
      <c r="F51" s="382" t="n">
        <v>1383</v>
      </c>
      <c r="G51" s="382" t="n">
        <v>1426</v>
      </c>
      <c r="H51" s="382" t="n">
        <v>1441</v>
      </c>
      <c r="I51" s="382" t="n">
        <v>1108</v>
      </c>
      <c r="J51" s="382" t="n">
        <v>1874</v>
      </c>
      <c r="K51" s="382" t="n">
        <v>2045</v>
      </c>
      <c r="L51" s="382" t="n">
        <v>2059</v>
      </c>
      <c r="M51" s="308" t="inlineStr">
        <is>
          <t>AWK 10k 2025 sec filing.pdf | p.95 | Consolidated Statements of Cash Flows | Net cash provided by operating activities | as-printed: 2,059</t>
        </is>
      </c>
      <c r="N51" s="383" t="n">
        <v>382</v>
      </c>
      <c r="O51" s="383" t="n">
        <v>345</v>
      </c>
      <c r="P51" s="383" t="n">
        <v>679</v>
      </c>
      <c r="Q51" s="383" t="n">
        <v>639</v>
      </c>
      <c r="R51" s="383" t="n">
        <v>331</v>
      </c>
      <c r="S51" s="383" t="n">
        <v>301</v>
      </c>
      <c r="T51" s="383" t="n">
        <v>764</v>
      </c>
      <c r="U51" s="383" t="n">
        <v>663</v>
      </c>
      <c r="V51" s="384" t="n">
        <v>305</v>
      </c>
      <c r="W51" s="384" t="n">
        <v>602</v>
      </c>
      <c r="X51" s="455" t="n"/>
      <c r="Y51" s="455" t="n"/>
    </row>
    <row r="52" ht="15" customHeight="1" s="74">
      <c r="A52" s="15" t="inlineStr">
        <is>
          <t>Capital Expenditures</t>
        </is>
      </c>
      <c r="B52" s="379" t="n">
        <v>1160</v>
      </c>
      <c r="C52" s="379" t="n">
        <v>1311</v>
      </c>
      <c r="D52" s="379" t="n">
        <v>1434</v>
      </c>
      <c r="E52" s="379" t="n">
        <v>1586</v>
      </c>
      <c r="F52" s="379" t="n">
        <v>1654</v>
      </c>
      <c r="G52" s="379" t="n">
        <v>1822</v>
      </c>
      <c r="H52" s="379" t="n">
        <v>1764</v>
      </c>
      <c r="I52" s="379" t="n">
        <v>2297</v>
      </c>
      <c r="J52" s="379" t="n">
        <v>2575</v>
      </c>
      <c r="K52" s="379" t="n">
        <v>2856</v>
      </c>
      <c r="L52" s="379" t="n">
        <v>3126</v>
      </c>
      <c r="M52" s="308" t="inlineStr">
        <is>
          <t>AWK 10k 2025 sec filing.pdf | p.95 | Consolidated Statements of Cash Flows | Capital expenditures | as-printed: (3,126)</t>
        </is>
      </c>
      <c r="N52" s="380" t="n">
        <v>609</v>
      </c>
      <c r="O52" s="380" t="n">
        <v>670</v>
      </c>
      <c r="P52" s="380" t="n">
        <v>683</v>
      </c>
      <c r="Q52" s="380" t="n">
        <v>894</v>
      </c>
      <c r="R52" s="380" t="n">
        <v>548</v>
      </c>
      <c r="S52" s="380" t="n">
        <v>733</v>
      </c>
      <c r="T52" s="380" t="n">
        <v>797</v>
      </c>
      <c r="U52" s="380" t="n">
        <v>1048</v>
      </c>
      <c r="V52" s="381" t="n">
        <v>659</v>
      </c>
      <c r="W52" s="381" t="n">
        <v>860</v>
      </c>
      <c r="X52" s="455" t="n"/>
      <c r="Y52" s="455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6">
        <f>IFERROR(IF(OR(NOT(ISNUMBER(Data!X51)),NOT(ISNUMBER(Data!X52))),"-",Data!X51-ABS(Data!X52)),"-")</f>
        <v/>
      </c>
      <c r="Y53" s="456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11</v>
      </c>
      <c r="D54" s="379" t="n">
        <v>11</v>
      </c>
      <c r="E54" s="379" t="n">
        <v>17</v>
      </c>
      <c r="F54" s="379" t="n">
        <v>17</v>
      </c>
      <c r="G54" s="379" t="n">
        <v>21</v>
      </c>
      <c r="H54" s="379" t="n">
        <v>17</v>
      </c>
      <c r="I54" s="379" t="n">
        <v>28</v>
      </c>
      <c r="J54" s="379" t="n">
        <v>25</v>
      </c>
      <c r="K54" s="379" t="n">
        <v>36</v>
      </c>
      <c r="L54" s="379" t="n">
        <v>32</v>
      </c>
      <c r="M54" s="308" t="inlineStr">
        <is>
          <t>AWK 10k 2025 sec filing.pdf | p.118 | Notes to Consolidated Financial Statements — Note 13: Stock-Based Compensation | Stock-based compensation (expense recorded in O&amp;M, pre-tax) | as-printed: 32</t>
        </is>
      </c>
      <c r="N54" s="380" t="n"/>
      <c r="O54" s="380" t="n"/>
      <c r="P54" s="380" t="n"/>
      <c r="Q54" s="380" t="n"/>
      <c r="R54" s="380" t="n"/>
      <c r="S54" s="380" t="n"/>
      <c r="T54" s="380" t="n"/>
      <c r="U54" s="380" t="n"/>
      <c r="V54" s="381" t="n"/>
      <c r="W54" s="381" t="n"/>
      <c r="X54" s="455" t="n"/>
      <c r="Y54" s="455" t="n"/>
    </row>
    <row r="55" ht="15" customHeight="1" s="74">
      <c r="A55" s="17" t="inlineStr">
        <is>
          <t>Dividends Paid</t>
        </is>
      </c>
      <c r="B55" s="382" t="n"/>
      <c r="C55" s="382" t="n">
        <v>261</v>
      </c>
      <c r="D55" s="382" t="n">
        <v>289</v>
      </c>
      <c r="E55" s="382" t="n">
        <v>319</v>
      </c>
      <c r="F55" s="382" t="n">
        <v>353</v>
      </c>
      <c r="G55" s="382" t="n">
        <v>389</v>
      </c>
      <c r="H55" s="382" t="n">
        <v>428</v>
      </c>
      <c r="I55" s="382" t="n">
        <v>467</v>
      </c>
      <c r="J55" s="382" t="n">
        <v>532</v>
      </c>
      <c r="K55" s="382" t="n">
        <v>585</v>
      </c>
      <c r="L55" s="382" t="n">
        <v>633</v>
      </c>
      <c r="M55" s="308" t="inlineStr">
        <is>
          <t>AWK 10k 2025 sec filing.pdf | p.95 | Consolidated Statements of Cash Flows | Dividends paid | as-printed: (633)</t>
        </is>
      </c>
      <c r="N55" s="383" t="n">
        <v>138</v>
      </c>
      <c r="O55" s="383" t="n">
        <v>149</v>
      </c>
      <c r="P55" s="383" t="n">
        <v>149</v>
      </c>
      <c r="Q55" s="383" t="n">
        <v>149</v>
      </c>
      <c r="R55" s="383" t="n">
        <v>149</v>
      </c>
      <c r="S55" s="383" t="n">
        <v>162</v>
      </c>
      <c r="T55" s="383" t="n">
        <v>161</v>
      </c>
      <c r="U55" s="383" t="n">
        <v>161</v>
      </c>
      <c r="V55" s="384" t="n">
        <v>162</v>
      </c>
      <c r="W55" s="384" t="n">
        <v>174</v>
      </c>
      <c r="X55" s="455" t="n"/>
      <c r="Y55" s="455" t="n"/>
    </row>
    <row r="56" ht="15" customHeight="1" s="74">
      <c r="A56" s="15" t="inlineStr">
        <is>
          <t>Share Repurchases</t>
        </is>
      </c>
      <c r="B56" s="379" t="n"/>
      <c r="C56" s="379" t="n">
        <v>65</v>
      </c>
      <c r="D56" s="379" t="n">
        <v>54</v>
      </c>
      <c r="E56" s="379" t="n">
        <v>45</v>
      </c>
      <c r="F56" s="379" t="n">
        <v>36</v>
      </c>
      <c r="G56" s="379" t="n"/>
      <c r="H56" s="379" t="n"/>
      <c r="I56" s="379" t="n"/>
      <c r="J56" s="379" t="n"/>
      <c r="K56" s="379" t="n"/>
      <c r="L56" s="379" t="n"/>
      <c r="M56" s="308" t="inlineStr">
        <is>
          <t>AWK annual report 2019 alt.pdf | p.115 | Consolidated Statements of Cash Flows | Anti-dilutive share repurchases | as-printed: (36)</t>
        </is>
      </c>
      <c r="N56" s="380" t="n">
        <v>0</v>
      </c>
      <c r="O56" s="380" t="n">
        <v>0</v>
      </c>
      <c r="P56" s="380" t="n">
        <v>0</v>
      </c>
      <c r="Q56" s="380" t="n"/>
      <c r="R56" s="380" t="n">
        <v>0</v>
      </c>
      <c r="S56" s="380" t="n">
        <v>0</v>
      </c>
      <c r="T56" s="380" t="n">
        <v>0</v>
      </c>
      <c r="U56" s="380" t="n"/>
      <c r="V56" s="381" t="n">
        <v>0</v>
      </c>
      <c r="W56" s="381" t="n">
        <v>0</v>
      </c>
      <c r="X56" s="455" t="n"/>
      <c r="Y56" s="455" t="n"/>
    </row>
    <row r="57">
      <c r="A57" s="2" t="inlineStr">
        <is>
          <t>Historical Share Price (Period-End)</t>
        </is>
      </c>
      <c r="B57" s="2" t="n">
        <v>59.75</v>
      </c>
      <c r="C57" s="2" t="n">
        <v>72.36</v>
      </c>
      <c r="D57" s="2" t="n">
        <v>91.48999999999999</v>
      </c>
      <c r="E57" s="2" t="n">
        <v>90.77</v>
      </c>
      <c r="F57" s="2" t="n">
        <v>122.85</v>
      </c>
      <c r="G57" s="2" t="n">
        <v>153.47</v>
      </c>
      <c r="H57" s="2" t="n">
        <v>188.86</v>
      </c>
      <c r="I57" s="2" t="n">
        <v>152.42</v>
      </c>
      <c r="J57" s="2" t="n">
        <v>131.99</v>
      </c>
      <c r="K57" s="2" t="n">
        <v>124.49</v>
      </c>
      <c r="L57" s="2" t="n">
        <v>130.5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8" t="n"/>
      <c r="Y57" s="458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Regulated Businesses</t>
        </is>
      </c>
      <c r="B61" s="425" t="n"/>
      <c r="C61" s="425" t="n">
        <v>2871</v>
      </c>
      <c r="D61" s="425" t="n">
        <v>2958</v>
      </c>
      <c r="E61" s="425" t="n">
        <v>2984</v>
      </c>
      <c r="F61" s="425" t="n">
        <v>3094</v>
      </c>
      <c r="G61" s="425" t="n">
        <v>3255</v>
      </c>
      <c r="H61" s="425" t="n">
        <v>3384</v>
      </c>
      <c r="I61" s="425" t="n">
        <v>3505</v>
      </c>
      <c r="J61" s="425" t="n">
        <v>3920</v>
      </c>
      <c r="K61" s="425" t="n">
        <v>4296</v>
      </c>
      <c r="L61" s="425" t="n">
        <v>4723</v>
      </c>
      <c r="M61" s="261" t="n"/>
      <c r="N61" s="395" t="n">
        <v>928</v>
      </c>
      <c r="O61" s="395" t="n">
        <v>1057</v>
      </c>
      <c r="P61" s="395" t="n">
        <v>1219</v>
      </c>
      <c r="Q61" s="395" t="n">
        <v>1092</v>
      </c>
      <c r="R61" s="395" t="n">
        <v>1049</v>
      </c>
      <c r="S61" s="395" t="n">
        <v>1178</v>
      </c>
      <c r="T61" s="395" t="n">
        <v>1343</v>
      </c>
      <c r="U61" s="395" t="n">
        <v>1153</v>
      </c>
      <c r="V61" s="395" t="n"/>
      <c r="W61" s="395" t="n"/>
      <c r="X61" s="395" t="n"/>
      <c r="Y61" s="395" t="n"/>
    </row>
    <row r="62">
      <c r="A62" s="263" t="inlineStr">
        <is>
          <t>Other</t>
        </is>
      </c>
      <c r="B62" s="426" t="n"/>
      <c r="C62" s="426" t="n">
        <v>-20</v>
      </c>
      <c r="D62" s="426" t="n">
        <v>-23</v>
      </c>
      <c r="E62" s="426" t="n">
        <v>-20</v>
      </c>
      <c r="F62" s="426" t="n">
        <v>-23</v>
      </c>
      <c r="G62" s="426" t="n">
        <v>-18</v>
      </c>
      <c r="H62" s="426" t="n">
        <v>-17</v>
      </c>
      <c r="I62" s="426" t="n">
        <v>287</v>
      </c>
      <c r="J62" s="426" t="n">
        <v>314</v>
      </c>
      <c r="K62" s="426" t="n">
        <v>388</v>
      </c>
      <c r="L62" s="426" t="n">
        <v>417</v>
      </c>
      <c r="M62" s="261" t="n"/>
      <c r="N62" s="395" t="n">
        <v>83</v>
      </c>
      <c r="O62" s="395" t="n">
        <v>92</v>
      </c>
      <c r="P62" s="395" t="n">
        <v>104</v>
      </c>
      <c r="Q62" s="395" t="n">
        <v>109</v>
      </c>
      <c r="R62" s="395" t="n">
        <v>93</v>
      </c>
      <c r="S62" s="395" t="n">
        <v>98</v>
      </c>
      <c r="T62" s="395" t="n">
        <v>108</v>
      </c>
      <c r="U62" s="395" t="n">
        <v>118</v>
      </c>
      <c r="V62" s="395" t="n"/>
      <c r="W62" s="395" t="n"/>
      <c r="X62" s="395" t="n"/>
      <c r="Y62" s="395" t="n"/>
    </row>
    <row r="63">
      <c r="A63" s="259" t="inlineStr">
        <is>
          <t>Segment 3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Regulated Businesses</t>
        </is>
      </c>
      <c r="B71" s="425" t="n"/>
      <c r="C71" s="425" t="n"/>
      <c r="D71" s="425" t="n"/>
      <c r="E71" s="425" t="n"/>
      <c r="F71" s="425" t="n"/>
      <c r="G71" s="425" t="n"/>
      <c r="H71" s="425" t="n">
        <v>1157</v>
      </c>
      <c r="I71" s="425" t="n">
        <v>854</v>
      </c>
      <c r="J71" s="425" t="n">
        <v>971</v>
      </c>
      <c r="K71" s="425" t="n">
        <v>1065</v>
      </c>
      <c r="L71" s="425" t="n"/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Other</t>
        </is>
      </c>
      <c r="B72" s="426" t="n"/>
      <c r="C72" s="426" t="n"/>
      <c r="D72" s="426" t="n"/>
      <c r="E72" s="426" t="n"/>
      <c r="F72" s="426" t="n"/>
      <c r="G72" s="426" t="n"/>
      <c r="H72" s="426" t="n">
        <v>39</v>
      </c>
      <c r="I72" s="426" t="n">
        <v>-34</v>
      </c>
      <c r="J72" s="426" t="n">
        <v>-27</v>
      </c>
      <c r="K72" s="426" t="n">
        <v>-14</v>
      </c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Segment 3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>
        <v>4.77</v>
      </c>
      <c r="K92" s="430" t="n">
        <v>5.18</v>
      </c>
      <c r="L92" s="430" t="n">
        <v>5.64</v>
      </c>
      <c r="M92" s="464" t="inlineStr">
        <is>
          <t>AWK 10k 2025 sec filing.pdf | p.62 | MD&amp;A non-GAAP reconciliation (Item 7 — Management's Discussion and Analysis, 'Financial Results' table) | Adjusted diluted earnings per share (non-GAAP) | as-printed: 5.64</t>
        </is>
      </c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0.0465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  <c r="M4" s="308" t="inlineStr">
        <is>
          <t xml:space="preserve">market-researcher | valuation-agent | as-of: </t>
        </is>
      </c>
    </row>
    <row r="5" ht="15" customHeight="1" s="74">
      <c r="A5" s="313" t="inlineStr">
        <is>
          <t>Equity Risk Premium (Damodaran)</t>
        </is>
      </c>
      <c r="B5" s="396" t="n">
        <v>0.0445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  <c r="M5" s="308" t="inlineStr">
        <is>
          <t xml:space="preserve">market-researcher | valuation-agent | as-of: </t>
        </is>
      </c>
    </row>
    <row r="6" ht="15" customHeight="1" s="74">
      <c r="A6" s="313" t="inlineStr">
        <is>
          <t>Beta (Levered)</t>
        </is>
      </c>
      <c r="B6" s="397" t="n">
        <v>0.589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0.0412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0.219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0.3691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/>
      <c r="C20" s="401" t="n"/>
      <c r="D20" s="401" t="n"/>
      <c r="E20" s="401" t="n"/>
      <c r="F20" s="401" t="n"/>
      <c r="G20" s="326" t="n"/>
      <c r="H20" s="315" t="n"/>
      <c r="I20" s="315" t="n"/>
      <c r="J20" s="315" t="n"/>
      <c r="K20" s="261" t="n"/>
      <c r="M20" s="308" t="n"/>
    </row>
    <row r="21" ht="15" customHeight="1" s="74">
      <c r="A21" s="313" t="inlineStr">
        <is>
          <t>EBITDA Margin</t>
        </is>
      </c>
      <c r="B21" s="398" t="n"/>
      <c r="C21" s="402" t="n"/>
      <c r="D21" s="402" t="n"/>
      <c r="E21" s="402" t="n"/>
      <c r="F21" s="402" t="n"/>
      <c r="G21" s="324" t="n"/>
      <c r="H21" s="272" t="n"/>
      <c r="I21" s="272" t="n"/>
      <c r="J21" s="272" t="n"/>
      <c r="K21" s="261" t="n"/>
      <c r="M21" s="308" t="n"/>
    </row>
    <row r="22" ht="15" customHeight="1" s="74">
      <c r="A22" s="313" t="inlineStr">
        <is>
          <t>D&amp;A / Revenue</t>
        </is>
      </c>
      <c r="B22" s="398" t="n"/>
      <c r="C22" s="401" t="n"/>
      <c r="D22" s="401" t="n"/>
      <c r="E22" s="401" t="n"/>
      <c r="F22" s="401" t="n"/>
      <c r="G22" s="326" t="n"/>
      <c r="H22" s="315" t="n"/>
      <c r="I22" s="315" t="n"/>
      <c r="J22" s="315" t="n"/>
      <c r="K22" s="261" t="n"/>
      <c r="M22" s="308" t="n"/>
    </row>
    <row r="23" ht="15" customHeight="1" s="74">
      <c r="A23" s="313" t="inlineStr">
        <is>
          <t>CapEx / Revenue</t>
        </is>
      </c>
      <c r="B23" s="398" t="n"/>
      <c r="C23" s="402" t="n"/>
      <c r="D23" s="402" t="n"/>
      <c r="E23" s="402" t="n"/>
      <c r="F23" s="402" t="n"/>
      <c r="G23" s="324" t="n"/>
      <c r="H23" s="272" t="n"/>
      <c r="I23" s="272" t="n"/>
      <c r="J23" s="272" t="n"/>
      <c r="K23" s="261" t="n"/>
      <c r="M23" s="308" t="n"/>
    </row>
    <row r="24" ht="15" customHeight="1" s="74">
      <c r="A24" s="313" t="inlineStr">
        <is>
          <t>Change in NWC / Revenue</t>
        </is>
      </c>
      <c r="B24" s="398" t="n"/>
      <c r="C24" s="401" t="n"/>
      <c r="D24" s="401" t="n"/>
      <c r="E24" s="401" t="n"/>
      <c r="F24" s="401" t="n"/>
      <c r="G24" s="326" t="n"/>
      <c r="H24" s="315" t="n"/>
      <c r="I24" s="315" t="n"/>
      <c r="J24" s="315" t="n"/>
      <c r="K24" s="261" t="n"/>
      <c r="M24" s="308" t="n"/>
    </row>
    <row r="25" ht="15" customHeight="1" s="74">
      <c r="A25" s="313" t="inlineStr">
        <is>
          <t>Effective Tax Rate</t>
        </is>
      </c>
      <c r="B25" s="398" t="n"/>
      <c r="C25" s="402" t="n"/>
      <c r="D25" s="402" t="n"/>
      <c r="E25" s="402" t="n"/>
      <c r="F25" s="402" t="n"/>
      <c r="G25" s="324" t="n"/>
      <c r="H25" s="272" t="n"/>
      <c r="I25" s="272" t="n"/>
      <c r="J25" s="272" t="n"/>
      <c r="K25" s="261" t="n"/>
      <c r="M25" s="308" t="n"/>
    </row>
    <row r="26" ht="15" customHeight="1" s="74">
      <c r="A26" s="313" t="inlineStr">
        <is>
          <t>Terminal Growth Rate</t>
        </is>
      </c>
      <c r="B26" s="398" t="n"/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n"/>
    </row>
    <row r="27" ht="15" customHeight="1" s="74">
      <c r="A27" s="313" t="inlineStr">
        <is>
          <t>Exit EV/EBITDA Multiple</t>
        </is>
      </c>
      <c r="B27" s="403" t="n"/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n"/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n"/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n"/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n"/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n"/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n"/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n"/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n"/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n"/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n"/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n"/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n"/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n"/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 t="n"/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23.8</v>
      </c>
      <c r="C118" s="416" t="n">
        <v>24</v>
      </c>
      <c r="D118" s="335" t="n"/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15.4</v>
      </c>
      <c r="C119" s="404" t="n">
        <v>15.5</v>
      </c>
      <c r="D119" s="334" t="n"/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22.7</v>
      </c>
      <c r="C120" s="416" t="n">
        <v>22</v>
      </c>
      <c r="D120" s="335" t="n"/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/>
      <c r="C121" s="404" t="n"/>
      <c r="D121" s="334" t="n"/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n"/>
    </row>
    <row r="122" ht="15" customHeight="1" s="74">
      <c r="A122" s="313" t="inlineStr">
        <is>
          <t>FCF Yield → Price</t>
        </is>
      </c>
      <c r="B122" s="419" t="n"/>
      <c r="C122" s="401" t="n"/>
      <c r="D122" s="335" t="n"/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n"/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n"/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n"/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n"/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n"/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135.45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*WACC (down) / TGR (across): not applicable — the discounted-cash-flow model is not used for this company, so there is no DCF fair value to flex. See the valuation section for the methods actually used and their sensitivities.*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IFERROR(IF(AND(ISNUMBER(B20),ISNUMBER(B21),ISNUMBER(B26)),(B40/(1+$A149)^1+C40/(1+$A149)^2+D40/(1+$A149)^3+E40/(1+$A149)^4+F40/(1+$A149)^5+(F40*(1+B$148)/($A149-B$148))/(1+$A149)^5-B56-B57+B58)/B60,"-"),"-")</f>
        <v/>
      </c>
      <c r="C149" s="351">
        <f>IFERROR(IF(AND(ISNUMBER(B20),ISNUMBER(B21),ISNUMBER(B26)),(B40/(1+$A149)^1+C40/(1+$A149)^2+D40/(1+$A149)^3+E40/(1+$A149)^4+F40/(1+$A149)^5+(F40*(1+C$148)/($A149-C$148))/(1+$A149)^5-B56-B57+B58)/B60,"-"),"-")</f>
        <v/>
      </c>
      <c r="D149" s="351">
        <f>IFERROR(IF(AND(ISNUMBER(B20),ISNUMBER(B21),ISNUMBER(B26)),(B40/(1+$A149)^1+C40/(1+$A149)^2+D40/(1+$A149)^3+E40/(1+$A149)^4+F40/(1+$A149)^5+(F40*(1+D$148)/($A149-D$148))/(1+$A149)^5-B56-B57+B58)/B60,"-"),"-")</f>
        <v/>
      </c>
      <c r="E149" s="351">
        <f>IFERROR(IF(AND(ISNUMBER(B20),ISNUMBER(B21),ISNUMBER(B26)),(B40/(1+$A149)^1+C40/(1+$A149)^2+D40/(1+$A149)^3+E40/(1+$A149)^4+F40/(1+$A149)^5+(F40*(1+E$148)/($A149-E$148))/(1+$A149)^5-B56-B57+B58)/B60,"-"),"-")</f>
        <v/>
      </c>
      <c r="F149" s="351">
        <f>IFERROR(IF(AND(ISNUMBER(B20),ISNUMBER(B21),ISNUMBER(B26)),(B40/(1+$A149)^1+C40/(1+$A149)^2+D40/(1+$A149)^3+E40/(1+$A149)^4+F40/(1+$A149)^5+(F40*(1+F$148)/($A149-F$148))/(1+$A149)^5-B56-B57+B58)/B60,"-"),"-")</f>
        <v/>
      </c>
      <c r="G149" s="351">
        <f>IFERROR(IF(AND(ISNUMBER(B20),ISNUMBER(B21),ISNUMBER(B26)),(B40/(1+$A149)^1+C40/(1+$A149)^2+D40/(1+$A149)^3+E40/(1+$A149)^4+F40/(1+$A149)^5+(F40*(1+G$148)/($A149-G$148))/(1+$A149)^5-B56-B57+B58)/B60,"-"),"-")</f>
        <v/>
      </c>
      <c r="H149" s="351">
        <f>IFERROR(IF(AND(ISNUMBER(B20),ISNUMBER(B21),ISNUMBER(B26)),(B40/(1+$A149)^1+C40/(1+$A149)^2+D40/(1+$A149)^3+E40/(1+$A149)^4+F40/(1+$A149)^5+(F40*(1+H$148)/($A149-H$148))/(1+$A149)^5-B56-B57+B58)/B60,"-"),"-")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IFERROR(IF(AND(ISNUMBER(B20),ISNUMBER(B21),ISNUMBER(B26)),(B40/(1+$A150)^1+C40/(1+$A150)^2+D40/(1+$A150)^3+E40/(1+$A150)^4+F40/(1+$A150)^5+(F40*(1+B$148)/($A150-B$148))/(1+$A150)^5-B56-B57+B58)/B60,"-"),"-")</f>
        <v/>
      </c>
      <c r="C150" s="350">
        <f>IFERROR(IF(AND(ISNUMBER(B20),ISNUMBER(B21),ISNUMBER(B26)),(B40/(1+$A150)^1+C40/(1+$A150)^2+D40/(1+$A150)^3+E40/(1+$A150)^4+F40/(1+$A150)^5+(F40*(1+C$148)/($A150-C$148))/(1+$A150)^5-B56-B57+B58)/B60,"-"),"-")</f>
        <v/>
      </c>
      <c r="D150" s="350">
        <f>IFERROR(IF(AND(ISNUMBER(B20),ISNUMBER(B21),ISNUMBER(B26)),(B40/(1+$A150)^1+C40/(1+$A150)^2+D40/(1+$A150)^3+E40/(1+$A150)^4+F40/(1+$A150)^5+(F40*(1+D$148)/($A150-D$148))/(1+$A150)^5-B56-B57+B58)/B60,"-"),"-")</f>
        <v/>
      </c>
      <c r="E150" s="350">
        <f>IFERROR(IF(AND(ISNUMBER(B20),ISNUMBER(B21),ISNUMBER(B26)),(B40/(1+$A150)^1+C40/(1+$A150)^2+D40/(1+$A150)^3+E40/(1+$A150)^4+F40/(1+$A150)^5+(F40*(1+E$148)/($A150-E$148))/(1+$A150)^5-B56-B57+B58)/B60,"-"),"-")</f>
        <v/>
      </c>
      <c r="F150" s="350">
        <f>IFERROR(IF(AND(ISNUMBER(B20),ISNUMBER(B21),ISNUMBER(B26)),(B40/(1+$A150)^1+C40/(1+$A150)^2+D40/(1+$A150)^3+E40/(1+$A150)^4+F40/(1+$A150)^5+(F40*(1+F$148)/($A150-F$148))/(1+$A150)^5-B56-B57+B58)/B60,"-"),"-")</f>
        <v/>
      </c>
      <c r="G150" s="350">
        <f>IFERROR(IF(AND(ISNUMBER(B20),ISNUMBER(B21),ISNUMBER(B26)),(B40/(1+$A150)^1+C40/(1+$A150)^2+D40/(1+$A150)^3+E40/(1+$A150)^4+F40/(1+$A150)^5+(F40*(1+G$148)/($A150-G$148))/(1+$A150)^5-B56-B57+B58)/B60,"-"),"-")</f>
        <v/>
      </c>
      <c r="H150" s="350">
        <f>IFERROR(IF(AND(ISNUMBER(B20),ISNUMBER(B21),ISNUMBER(B26)),(B40/(1+$A150)^1+C40/(1+$A150)^2+D40/(1+$A150)^3+E40/(1+$A150)^4+F40/(1+$A150)^5+(F40*(1+H$148)/($A150-H$148))/(1+$A150)^5-B56-B57+B58)/B60,"-"),"-")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IFERROR(IF(AND(ISNUMBER(B20),ISNUMBER(B21),ISNUMBER(B26)),(B40/(1+$A151)^1+C40/(1+$A151)^2+D40/(1+$A151)^3+E40/(1+$A151)^4+F40/(1+$A151)^5+(F40*(1+B$148)/($A151-B$148))/(1+$A151)^5-B56-B57+B58)/B60,"-"),"-")</f>
        <v/>
      </c>
      <c r="C151" s="351">
        <f>IFERROR(IF(AND(ISNUMBER(B20),ISNUMBER(B21),ISNUMBER(B26)),(B40/(1+$A151)^1+C40/(1+$A151)^2+D40/(1+$A151)^3+E40/(1+$A151)^4+F40/(1+$A151)^5+(F40*(1+C$148)/($A151-C$148))/(1+$A151)^5-B56-B57+B58)/B60,"-"),"-")</f>
        <v/>
      </c>
      <c r="D151" s="351">
        <f>IFERROR(IF(AND(ISNUMBER(B20),ISNUMBER(B21),ISNUMBER(B26)),(B40/(1+$A151)^1+C40/(1+$A151)^2+D40/(1+$A151)^3+E40/(1+$A151)^4+F40/(1+$A151)^5+(F40*(1+D$148)/($A151-D$148))/(1+$A151)^5-B56-B57+B58)/B60,"-"),"-")</f>
        <v/>
      </c>
      <c r="E151" s="351">
        <f>IFERROR(IF(AND(ISNUMBER(B20),ISNUMBER(B21),ISNUMBER(B26)),(B40/(1+$A151)^1+C40/(1+$A151)^2+D40/(1+$A151)^3+E40/(1+$A151)^4+F40/(1+$A151)^5+(F40*(1+E$148)/($A151-E$148))/(1+$A151)^5-B56-B57+B58)/B60,"-"),"-")</f>
        <v/>
      </c>
      <c r="F151" s="351">
        <f>IFERROR(IF(AND(ISNUMBER(B20),ISNUMBER(B21),ISNUMBER(B26)),(B40/(1+$A151)^1+C40/(1+$A151)^2+D40/(1+$A151)^3+E40/(1+$A151)^4+F40/(1+$A151)^5+(F40*(1+F$148)/($A151-F$148))/(1+$A151)^5-B56-B57+B58)/B60,"-"),"-")</f>
        <v/>
      </c>
      <c r="G151" s="351">
        <f>IFERROR(IF(AND(ISNUMBER(B20),ISNUMBER(B21),ISNUMBER(B26)),(B40/(1+$A151)^1+C40/(1+$A151)^2+D40/(1+$A151)^3+E40/(1+$A151)^4+F40/(1+$A151)^5+(F40*(1+G$148)/($A151-G$148))/(1+$A151)^5-B56-B57+B58)/B60,"-"),"-")</f>
        <v/>
      </c>
      <c r="H151" s="351">
        <f>IFERROR(IF(AND(ISNUMBER(B20),ISNUMBER(B21),ISNUMBER(B26)),(B40/(1+$A151)^1+C40/(1+$A151)^2+D40/(1+$A151)^3+E40/(1+$A151)^4+F40/(1+$A151)^5+(F40*(1+H$148)/($A151-H$148))/(1+$A151)^5-B56-B57+B58)/B60,"-"),"-")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IFERROR(IF(AND(ISNUMBER(B20),ISNUMBER(B21),ISNUMBER(B26)),(B40/(1+$A152)^1+C40/(1+$A152)^2+D40/(1+$A152)^3+E40/(1+$A152)^4+F40/(1+$A152)^5+(F40*(1+B$148)/($A152-B$148))/(1+$A152)^5-B56-B57+B58)/B60,"-"),"-")</f>
        <v/>
      </c>
      <c r="C152" s="350">
        <f>IFERROR(IF(AND(ISNUMBER(B20),ISNUMBER(B21),ISNUMBER(B26)),(B40/(1+$A152)^1+C40/(1+$A152)^2+D40/(1+$A152)^3+E40/(1+$A152)^4+F40/(1+$A152)^5+(F40*(1+C$148)/($A152-C$148))/(1+$A152)^5-B56-B57+B58)/B60,"-"),"-")</f>
        <v/>
      </c>
      <c r="D152" s="350">
        <f>IFERROR(IF(AND(ISNUMBER(B20),ISNUMBER(B21),ISNUMBER(B26)),(B40/(1+$A152)^1+C40/(1+$A152)^2+D40/(1+$A152)^3+E40/(1+$A152)^4+F40/(1+$A152)^5+(F40*(1+D$148)/($A152-D$148))/(1+$A152)^5-B56-B57+B58)/B60,"-"),"-")</f>
        <v/>
      </c>
      <c r="E152" s="350">
        <f>IFERROR(IF(AND(ISNUMBER(B20),ISNUMBER(B21),ISNUMBER(B26)),(B40/(1+$A152)^1+C40/(1+$A152)^2+D40/(1+$A152)^3+E40/(1+$A152)^4+F40/(1+$A152)^5+(F40*(1+E$148)/($A152-E$148))/(1+$A152)^5-B56-B57+B58)/B60,"-"),"-")</f>
        <v/>
      </c>
      <c r="F152" s="350">
        <f>IFERROR(IF(AND(ISNUMBER(B20),ISNUMBER(B21),ISNUMBER(B26)),(B40/(1+$A152)^1+C40/(1+$A152)^2+D40/(1+$A152)^3+E40/(1+$A152)^4+F40/(1+$A152)^5+(F40*(1+F$148)/($A152-F$148))/(1+$A152)^5-B56-B57+B58)/B60,"-"),"-")</f>
        <v/>
      </c>
      <c r="G152" s="350">
        <f>IFERROR(IF(AND(ISNUMBER(B20),ISNUMBER(B21),ISNUMBER(B26)),(B40/(1+$A152)^1+C40/(1+$A152)^2+D40/(1+$A152)^3+E40/(1+$A152)^4+F40/(1+$A152)^5+(F40*(1+G$148)/($A152-G$148))/(1+$A152)^5-B56-B57+B58)/B60,"-"),"-")</f>
        <v/>
      </c>
      <c r="H152" s="350">
        <f>IFERROR(IF(AND(ISNUMBER(B20),ISNUMBER(B21),ISNUMBER(B26)),(B40/(1+$A152)^1+C40/(1+$A152)^2+D40/(1+$A152)^3+E40/(1+$A152)^4+F40/(1+$A152)^5+(F40*(1+H$148)/($A152-H$148))/(1+$A152)^5-B56-B57+B58)/B60,"-"),"-")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IFERROR(IF(AND(ISNUMBER(B20),ISNUMBER(B21),ISNUMBER(B26)),(B40/(1+$A153)^1+C40/(1+$A153)^2+D40/(1+$A153)^3+E40/(1+$A153)^4+F40/(1+$A153)^5+(F40*(1+B$148)/($A153-B$148))/(1+$A153)^5-B56-B57+B58)/B60,"-"),"-")</f>
        <v/>
      </c>
      <c r="C153" s="351">
        <f>IFERROR(IF(AND(ISNUMBER(B20),ISNUMBER(B21),ISNUMBER(B26)),(B40/(1+$A153)^1+C40/(1+$A153)^2+D40/(1+$A153)^3+E40/(1+$A153)^4+F40/(1+$A153)^5+(F40*(1+C$148)/($A153-C$148))/(1+$A153)^5-B56-B57+B58)/B60,"-"),"-")</f>
        <v/>
      </c>
      <c r="D153" s="351">
        <f>IFERROR(IF(AND(ISNUMBER(B20),ISNUMBER(B21),ISNUMBER(B26)),(B40/(1+$A153)^1+C40/(1+$A153)^2+D40/(1+$A153)^3+E40/(1+$A153)^4+F40/(1+$A153)^5+(F40*(1+D$148)/($A153-D$148))/(1+$A153)^5-B56-B57+B58)/B60,"-"),"-")</f>
        <v/>
      </c>
      <c r="E153" s="366">
        <f>IFERROR(IF(AND(ISNUMBER(B20),ISNUMBER(B21),ISNUMBER(B26)),(B40/(1+$A153)^1+C40/(1+$A153)^2+D40/(1+$A153)^3+E40/(1+$A153)^4+F40/(1+$A153)^5+(F40*(1+E$148)/($A153-E$148))/(1+$A153)^5-B56-B57+B58)/B60,"-"),"-")</f>
        <v/>
      </c>
      <c r="F153" s="351">
        <f>IFERROR(IF(AND(ISNUMBER(B20),ISNUMBER(B21),ISNUMBER(B26)),(B40/(1+$A153)^1+C40/(1+$A153)^2+D40/(1+$A153)^3+E40/(1+$A153)^4+F40/(1+$A153)^5+(F40*(1+F$148)/($A153-F$148))/(1+$A153)^5-B56-B57+B58)/B60,"-"),"-")</f>
        <v/>
      </c>
      <c r="G153" s="351">
        <f>IFERROR(IF(AND(ISNUMBER(B20),ISNUMBER(B21),ISNUMBER(B26)),(B40/(1+$A153)^1+C40/(1+$A153)^2+D40/(1+$A153)^3+E40/(1+$A153)^4+F40/(1+$A153)^5+(F40*(1+G$148)/($A153-G$148))/(1+$A153)^5-B56-B57+B58)/B60,"-"),"-")</f>
        <v/>
      </c>
      <c r="H153" s="351">
        <f>IFERROR(IF(AND(ISNUMBER(B20),ISNUMBER(B21),ISNUMBER(B26)),(B40/(1+$A153)^1+C40/(1+$A153)^2+D40/(1+$A153)^3+E40/(1+$A153)^4+F40/(1+$A153)^5+(F40*(1+H$148)/($A153-H$148))/(1+$A153)^5-B56-B57+B58)/B60,"-"),"-")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IFERROR(IF(AND(ISNUMBER(B20),ISNUMBER(B21),ISNUMBER(B26)),(B40/(1+$A154)^1+C40/(1+$A154)^2+D40/(1+$A154)^3+E40/(1+$A154)^4+F40/(1+$A154)^5+(F40*(1+B$148)/($A154-B$148))/(1+$A154)^5-B56-B57+B58)/B60,"-"),"-")</f>
        <v/>
      </c>
      <c r="C154" s="350">
        <f>IFERROR(IF(AND(ISNUMBER(B20),ISNUMBER(B21),ISNUMBER(B26)),(B40/(1+$A154)^1+C40/(1+$A154)^2+D40/(1+$A154)^3+E40/(1+$A154)^4+F40/(1+$A154)^5+(F40*(1+C$148)/($A154-C$148))/(1+$A154)^5-B56-B57+B58)/B60,"-"),"-")</f>
        <v/>
      </c>
      <c r="D154" s="350">
        <f>IFERROR(IF(AND(ISNUMBER(B20),ISNUMBER(B21),ISNUMBER(B26)),(B40/(1+$A154)^1+C40/(1+$A154)^2+D40/(1+$A154)^3+E40/(1+$A154)^4+F40/(1+$A154)^5+(F40*(1+D$148)/($A154-D$148))/(1+$A154)^5-B56-B57+B58)/B60,"-"),"-")</f>
        <v/>
      </c>
      <c r="E154" s="350">
        <f>IFERROR(IF(AND(ISNUMBER(B20),ISNUMBER(B21),ISNUMBER(B26)),(B40/(1+$A154)^1+C40/(1+$A154)^2+D40/(1+$A154)^3+E40/(1+$A154)^4+F40/(1+$A154)^5+(F40*(1+E$148)/($A154-E$148))/(1+$A154)^5-B56-B57+B58)/B60,"-"),"-")</f>
        <v/>
      </c>
      <c r="F154" s="350">
        <f>IFERROR(IF(AND(ISNUMBER(B20),ISNUMBER(B21),ISNUMBER(B26)),(B40/(1+$A154)^1+C40/(1+$A154)^2+D40/(1+$A154)^3+E40/(1+$A154)^4+F40/(1+$A154)^5+(F40*(1+F$148)/($A154-F$148))/(1+$A154)^5-B56-B57+B58)/B60,"-"),"-")</f>
        <v/>
      </c>
      <c r="G154" s="350">
        <f>IFERROR(IF(AND(ISNUMBER(B20),ISNUMBER(B21),ISNUMBER(B26)),(B40/(1+$A154)^1+C40/(1+$A154)^2+D40/(1+$A154)^3+E40/(1+$A154)^4+F40/(1+$A154)^5+(F40*(1+G$148)/($A154-G$148))/(1+$A154)^5-B56-B57+B58)/B60,"-"),"-")</f>
        <v/>
      </c>
      <c r="H154" s="350">
        <f>IFERROR(IF(AND(ISNUMBER(B20),ISNUMBER(B21),ISNUMBER(B26)),(B40/(1+$A154)^1+C40/(1+$A154)^2+D40/(1+$A154)^3+E40/(1+$A154)^4+F40/(1+$A154)^5+(F40*(1+H$148)/($A154-H$148))/(1+$A154)^5-B56-B57+B58)/B60,"-"),"-")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IFERROR(IF(AND(ISNUMBER(B20),ISNUMBER(B21),ISNUMBER(B26)),(B40/(1+$A155)^1+C40/(1+$A155)^2+D40/(1+$A155)^3+E40/(1+$A155)^4+F40/(1+$A155)^5+(F40*(1+B$148)/($A155-B$148))/(1+$A155)^5-B56-B57+B58)/B60,"-"),"-")</f>
        <v/>
      </c>
      <c r="C155" s="351">
        <f>IFERROR(IF(AND(ISNUMBER(B20),ISNUMBER(B21),ISNUMBER(B26)),(B40/(1+$A155)^1+C40/(1+$A155)^2+D40/(1+$A155)^3+E40/(1+$A155)^4+F40/(1+$A155)^5+(F40*(1+C$148)/($A155-C$148))/(1+$A155)^5-B56-B57+B58)/B60,"-"),"-")</f>
        <v/>
      </c>
      <c r="D155" s="351">
        <f>IFERROR(IF(AND(ISNUMBER(B20),ISNUMBER(B21),ISNUMBER(B26)),(B40/(1+$A155)^1+C40/(1+$A155)^2+D40/(1+$A155)^3+E40/(1+$A155)^4+F40/(1+$A155)^5+(F40*(1+D$148)/($A155-D$148))/(1+$A155)^5-B56-B57+B58)/B60,"-"),"-")</f>
        <v/>
      </c>
      <c r="E155" s="351">
        <f>IFERROR(IF(AND(ISNUMBER(B20),ISNUMBER(B21),ISNUMBER(B26)),(B40/(1+$A155)^1+C40/(1+$A155)^2+D40/(1+$A155)^3+E40/(1+$A155)^4+F40/(1+$A155)^5+(F40*(1+E$148)/($A155-E$148))/(1+$A155)^5-B56-B57+B58)/B60,"-"),"-")</f>
        <v/>
      </c>
      <c r="F155" s="351">
        <f>IFERROR(IF(AND(ISNUMBER(B20),ISNUMBER(B21),ISNUMBER(B26)),(B40/(1+$A155)^1+C40/(1+$A155)^2+D40/(1+$A155)^3+E40/(1+$A155)^4+F40/(1+$A155)^5+(F40*(1+F$148)/($A155-F$148))/(1+$A155)^5-B56-B57+B58)/B60,"-"),"-")</f>
        <v/>
      </c>
      <c r="G155" s="351">
        <f>IFERROR(IF(AND(ISNUMBER(B20),ISNUMBER(B21),ISNUMBER(B26)),(B40/(1+$A155)^1+C40/(1+$A155)^2+D40/(1+$A155)^3+E40/(1+$A155)^4+F40/(1+$A155)^5+(F40*(1+G$148)/($A155-G$148))/(1+$A155)^5-B56-B57+B58)/B60,"-"),"-")</f>
        <v/>
      </c>
      <c r="H155" s="351">
        <f>IFERROR(IF(AND(ISNUMBER(B20),ISNUMBER(B21),ISNUMBER(B26)),(B40/(1+$A155)^1+C40/(1+$A155)^2+D40/(1+$A155)^3+E40/(1+$A155)^4+F40/(1+$A155)^5+(F40*(1+H$148)/($A155-H$148))/(1+$A155)^5-B56-B57+B58)/B60,"-"),"-")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IFERROR(IF(AND(ISNUMBER(B20),ISNUMBER(B21),ISNUMBER(B26)),(B40/(1+$A156)^1+C40/(1+$A156)^2+D40/(1+$A156)^3+E40/(1+$A156)^4+F40/(1+$A156)^5+(F40*(1+B$148)/($A156-B$148))/(1+$A156)^5-B56-B57+B58)/B60,"-"),"-")</f>
        <v/>
      </c>
      <c r="C156" s="350">
        <f>IFERROR(IF(AND(ISNUMBER(B20),ISNUMBER(B21),ISNUMBER(B26)),(B40/(1+$A156)^1+C40/(1+$A156)^2+D40/(1+$A156)^3+E40/(1+$A156)^4+F40/(1+$A156)^5+(F40*(1+C$148)/($A156-C$148))/(1+$A156)^5-B56-B57+B58)/B60,"-"),"-")</f>
        <v/>
      </c>
      <c r="D156" s="350">
        <f>IFERROR(IF(AND(ISNUMBER(B20),ISNUMBER(B21),ISNUMBER(B26)),(B40/(1+$A156)^1+C40/(1+$A156)^2+D40/(1+$A156)^3+E40/(1+$A156)^4+F40/(1+$A156)^5+(F40*(1+D$148)/($A156-D$148))/(1+$A156)^5-B56-B57+B58)/B60,"-"),"-")</f>
        <v/>
      </c>
      <c r="E156" s="350">
        <f>IFERROR(IF(AND(ISNUMBER(B20),ISNUMBER(B21),ISNUMBER(B26)),(B40/(1+$A156)^1+C40/(1+$A156)^2+D40/(1+$A156)^3+E40/(1+$A156)^4+F40/(1+$A156)^5+(F40*(1+E$148)/($A156-E$148))/(1+$A156)^5-B56-B57+B58)/B60,"-"),"-")</f>
        <v/>
      </c>
      <c r="F156" s="350">
        <f>IFERROR(IF(AND(ISNUMBER(B20),ISNUMBER(B21),ISNUMBER(B26)),(B40/(1+$A156)^1+C40/(1+$A156)^2+D40/(1+$A156)^3+E40/(1+$A156)^4+F40/(1+$A156)^5+(F40*(1+F$148)/($A156-F$148))/(1+$A156)^5-B56-B57+B58)/B60,"-"),"-")</f>
        <v/>
      </c>
      <c r="G156" s="350">
        <f>IFERROR(IF(AND(ISNUMBER(B20),ISNUMBER(B21),ISNUMBER(B26)),(B40/(1+$A156)^1+C40/(1+$A156)^2+D40/(1+$A156)^3+E40/(1+$A156)^4+F40/(1+$A156)^5+(F40*(1+G$148)/($A156-G$148))/(1+$A156)^5-B56-B57+B58)/B60,"-"),"-")</f>
        <v/>
      </c>
      <c r="H156" s="350">
        <f>IFERROR(IF(AND(ISNUMBER(B20),ISNUMBER(B21),ISNUMBER(B26)),(B40/(1+$A156)^1+C40/(1+$A156)^2+D40/(1+$A156)^3+E40/(1+$A156)^4+F40/(1+$A156)^5+(F40*(1+H$148)/($A156-H$148))/(1+$A156)^5-B56-B57+B58)/B60,"-"),"-")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IFERROR(IF(AND(ISNUMBER(B20),ISNUMBER(B21),ISNUMBER(B26)),(B40/(1+$A157)^1+C40/(1+$A157)^2+D40/(1+$A157)^3+E40/(1+$A157)^4+F40/(1+$A157)^5+(F40*(1+B$148)/($A157-B$148))/(1+$A157)^5-B56-B57+B58)/B60,"-"),"-")</f>
        <v/>
      </c>
      <c r="C157" s="351">
        <f>IFERROR(IF(AND(ISNUMBER(B20),ISNUMBER(B21),ISNUMBER(B26)),(B40/(1+$A157)^1+C40/(1+$A157)^2+D40/(1+$A157)^3+E40/(1+$A157)^4+F40/(1+$A157)^5+(F40*(1+C$148)/($A157-C$148))/(1+$A157)^5-B56-B57+B58)/B60,"-"),"-")</f>
        <v/>
      </c>
      <c r="D157" s="351">
        <f>IFERROR(IF(AND(ISNUMBER(B20),ISNUMBER(B21),ISNUMBER(B26)),(B40/(1+$A157)^1+C40/(1+$A157)^2+D40/(1+$A157)^3+E40/(1+$A157)^4+F40/(1+$A157)^5+(F40*(1+D$148)/($A157-D$148))/(1+$A157)^5-B56-B57+B58)/B60,"-"),"-")</f>
        <v/>
      </c>
      <c r="E157" s="351">
        <f>IFERROR(IF(AND(ISNUMBER(B20),ISNUMBER(B21),ISNUMBER(B26)),(B40/(1+$A157)^1+C40/(1+$A157)^2+D40/(1+$A157)^3+E40/(1+$A157)^4+F40/(1+$A157)^5+(F40*(1+E$148)/($A157-E$148))/(1+$A157)^5-B56-B57+B58)/B60,"-"),"-")</f>
        <v/>
      </c>
      <c r="F157" s="351">
        <f>IFERROR(IF(AND(ISNUMBER(B20),ISNUMBER(B21),ISNUMBER(B26)),(B40/(1+$A157)^1+C40/(1+$A157)^2+D40/(1+$A157)^3+E40/(1+$A157)^4+F40/(1+$A157)^5+(F40*(1+F$148)/($A157-F$148))/(1+$A157)^5-B56-B57+B58)/B60,"-"),"-")</f>
        <v/>
      </c>
      <c r="G157" s="351">
        <f>IFERROR(IF(AND(ISNUMBER(B20),ISNUMBER(B21),ISNUMBER(B26)),(B40/(1+$A157)^1+C40/(1+$A157)^2+D40/(1+$A157)^3+E40/(1+$A157)^4+F40/(1+$A157)^5+(F40*(1+G$148)/($A157-G$148))/(1+$A157)^5-B56-B57+B58)/B60,"-"),"-")</f>
        <v/>
      </c>
      <c r="H157" s="351">
        <f>IFERROR(IF(AND(ISNUMBER(B20),ISNUMBER(B21),ISNUMBER(B26)),(B40/(1+$A157)^1+C40/(1+$A157)^2+D40/(1+$A157)^3+E40/(1+$A157)^4+F40/(1+$A157)^5+(F40*(1+H$148)/($A157-H$148))/(1+$A157)^5-B56-B57+B58)/B60,"-"),"-")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*WACC (down) / Exit EV-EBITDA (across): not applicable — the discounted-cash-flow model is not used for this company, so there is no DCF fair value to flex. See the valuation section for the methods actually used and their sensitivities.*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  <c r="M176" s="308" t="inlineStr">
        <is>
          <t xml:space="preserve">market-researcher | valuation-agent | as-of: </t>
        </is>
      </c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  <c r="M177" s="308" t="inlineStr">
        <is>
          <t xml:space="preserve">market-researcher | valuation-agent | as-of: </t>
        </is>
      </c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124:F124"/>
    <mergeCell ref="A116:E116"/>
    <mergeCell ref="A133:E133"/>
    <mergeCell ref="A64:G64"/>
    <mergeCell ref="A3:F3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OR(NOT(ISNUMBER(Data!B22)),NOT(AND(AND((Data!B41+Data!B35-Data!B32)&gt;0,OR(NOT(ISNUMBER(Data!B14)),ABS((Data!B41+Data!B35-Data!B32))&gt;=0.05*ABS(Data!B14))),AND((Data!B41+Data!B35-Data!B32)&gt;0,OR(NOT(ISNUMBER(Data!B14)),ABS((Data!B41+Data!B35-Data!B32))&gt;=0.05*ABS(Data!B14)))))),"-",(Data!B22*(1-IF(AND(ISNUMBER(Data!B24),Data!B24&lt;&gt;0,ISNUMBER(Data!B25)),Data!B25/Data!B24,0.21)))/((Data!B41+Data!B35-Data!B32))),"-")</f>
        <v/>
      </c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IFERROR(IF(OR(NOT(ISNUMBER(Data!B22)),NOT(ISNUMBER(Data!B23)),Data!B22&lt;=0),"-",Data!B22/ABS(Data!B23)),"-")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6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6">
        <f>IFERROR(IF(OR(NOT(ISNUMBER(Data!X35)),NOT(ISNUMBER(Data!X41))),"-",Data!X35/Data!X41),"-")</f>
        <v/>
      </c>
      <c r="Y16" s="456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6">
        <f>IFERROR(IF(OR(NOT(ISNUMBER(Data!X37)),NOT(ISNUMBER(Data!X38))),"-",Data!X37/Data!X38),"-")</f>
        <v/>
      </c>
      <c r="Y17" s="456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6">
        <f>IFERROR(IF(OR(NOT(ISNUMBER(Data!X35)),NOT(ISNUMBER(Data!U20)),NOT(ISNUMBER(Data!V20)),NOT(ISNUMBER(Data!W20)),NOT(ISNUMBER(Data!X20))),"-",Data!X35/(Data!U20+Data!V20+Data!W20+Data!X20)),"-")</f>
        <v/>
      </c>
      <c r="Y18" s="456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9" t="n"/>
      <c r="Y20" s="459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0" t="n"/>
      <c r="Y22" s="460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0" t="n"/>
      <c r="Y23" s="460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0" t="n"/>
      <c r="Y24" s="460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0" t="n"/>
      <c r="Y25" s="460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0" t="n"/>
      <c r="Y26" s="460" t="n"/>
    </row>
    <row r="27">
      <c r="A27" s="2" t="inlineStr">
        <is>
          <t>Diluted Shares (split-adj, M)</t>
        </is>
      </c>
      <c r="B27" s="2">
        <f>IFERROR(IF(OR(NOT(ISNUMBER(Data!B28))),"-",Data!B28),"-")</f>
        <v/>
      </c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0" t="n"/>
      <c r="Y27" s="460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IFERROR(IF(OR(NOT(ISNUMBER(Data!B41)),NOT(ISNUMBER(Data!B28))),"-",Data!B41/Data!B28),"-")</f>
        <v/>
      </c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6">
        <f>IFERROR(IF(OR(NOT(ISNUMBER(Data!X41)),NOT(ISNUMBER(Data!X28))),"-",Data!X41/Data!X28),"-")</f>
        <v/>
      </c>
      <c r="Y30" s="456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IFERROR(IF(OR(NOT(ISNUMBER(Data!B53)),NOT(ISNUMBER(Data!B28))),"-",Data!B53/Data!B28),"-")</f>
        <v/>
      </c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6">
        <f>IFERROR(IF(OR(NOT(ISNUMBER(Data!U53)),NOT(ISNUMBER(Data!V53)),NOT(ISNUMBER(Data!W53)),NOT(ISNUMBER(Data!X53)),NOT(ISNUMBER(Data!X28))),"-",(Data!U53+Data!V53+Data!W53+Data!X53)/Data!X28),"-")</f>
        <v/>
      </c>
      <c r="Y31" s="456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IFERROR(IF(OR(NOT(ISNUMBER(Data!B14)),NOT(ISNUMBER(Data!B28))),"-",Data!B14/Data!B28),"-")</f>
        <v/>
      </c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6">
        <f>IFERROR(IF(OR(NOT(ISNUMBER(Data!U14)),NOT(ISNUMBER(Data!V14)),NOT(ISNUMBER(Data!W14)),NOT(ISNUMBER(Data!X14)),NOT(ISNUMBER(Data!X28))),"-",(Data!U14+Data!V14+Data!W14+Data!X14)/Data!X28),"-")</f>
        <v/>
      </c>
      <c r="Y32" s="456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IFERROR(IF(OR(NOT(ISNUMBER(Data!B27))),"-",Data!B27),"-")</f>
        <v/>
      </c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8" t="n"/>
      <c r="Y33" s="458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0" t="n"/>
      <c r="Y36" s="460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0" t="n"/>
      <c r="Y37" s="460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0" t="n"/>
      <c r="Y38" s="460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0" t="n"/>
      <c r="Y39" s="460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0" t="n"/>
      <c r="Y40" s="460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0" t="n"/>
      <c r="Y41" s="460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0" t="n"/>
      <c r="Y42" s="460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0" t="n"/>
      <c r="Y43" s="460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0" t="n"/>
      <c r="Y44" s="460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6">
        <f>IFERROR(IF(OR(NOT(ISNUMBER(Data!X37)),NOT(ISNUMBER(Data!X38))),"-",Data!X37-Data!X38),"-")</f>
        <v/>
      </c>
      <c r="Y48" s="456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6">
        <f>IFERROR(IF(OR(NOT(ISNUMBER(Data!X37)),NOT(ISNUMBER(Data!X47)),NOT(ISNUMBER(Data!X38))),"-",(Data!X37-Data!X47)/Data!X38),"-")</f>
        <v/>
      </c>
      <c r="Y49" s="456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6" t="n"/>
      <c r="Y50" s="456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6">
        <f>IFERROR(IF(OR(NOT(ISNUMBER(Data!X32)),NOT(ISNUMBER(Data!X38))),"-",Data!X32/Data!X38),"-")</f>
        <v/>
      </c>
      <c r="Y51" s="456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6" t="n"/>
      <c r="Y52" s="456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6" t="n"/>
      <c r="Y53" s="456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6" t="n"/>
      <c r="Y54" s="456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0" t="n"/>
      <c r="Y58" s="460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0" t="n"/>
      <c r="Y59" s="460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0" t="n"/>
      <c r="Y60" s="460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0" t="n"/>
      <c r="Y61" s="460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0" t="n"/>
      <c r="Y62" s="460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0" t="n"/>
      <c r="Y63" s="460" t="n"/>
    </row>
    <row r="64" ht="15" customHeight="1" s="74">
      <c r="A64" s="15" t="inlineStr">
        <is>
          <t>Cash Conversion Cycle (days)</t>
        </is>
      </c>
      <c r="B64" s="83">
        <f>IFERROR(IF(OR(NOT(ISNUMBER(Metrics!B61)),NOT(ISNUMBER(Metrics!B63)),AND(NOT(ISNUMBER(Metrics!B59)),NOT(AND(ISNUMBER(Data!B15),Data!B15&lt;&gt;0)))),"-",IF(ISNUMBER(Metrics!B59),Metrics!B59,0)+Metrics!B61-Metrics!B63),"-")</f>
        <v/>
      </c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0" t="n"/>
      <c r="Y64" s="460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6" t="n"/>
      <c r="Y68" s="456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6" t="n"/>
      <c r="Y69" s="456" t="n"/>
    </row>
    <row r="70" ht="15" customHeight="1" s="74">
      <c r="A70" s="15" t="inlineStr">
        <is>
          <t>Hard Assets / Share (PP&amp;E + Cash)</t>
        </is>
      </c>
      <c r="B70" s="28">
        <f>IFERROR(IF(OR(NOT(ISNUMBER(Data!B44)),NOT(ISNUMBER(Data!B32)),NOT(ISNUMBER(Data!B28))),"-",(Data!B44+Data!B32)/Data!B28),"-")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6" t="n"/>
      <c r="Y70" s="456" t="n"/>
    </row>
    <row r="71" ht="15" customHeight="1" s="74">
      <c r="A71" s="17" t="inlineStr">
        <is>
          <t>Tangible Book Value / Share</t>
        </is>
      </c>
      <c r="B71" s="29">
        <f>IFERROR(IF(OR(NOT(ISNUMBER(Data!B41)),NOT(ISNUMBER(Data!B43)),NOT(ISNUMBER(Data!B28))),"-",(Data!B41-Data!B43)/Data!B28),"-")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6" t="n"/>
      <c r="Y71" s="456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6">
        <f>IFERROR(IF(OR(NOT(ISNUMBER(Data!U14)),NOT(ISNUMBER(Data!V14)),NOT(ISNUMBER(Data!W14)),NOT(ISNUMBER(Data!X14)),NOT(ISNUMBER(Data!X39))),"-",(Data!U14+Data!V14+Data!W14+Data!X14)/Data!X39),"-")</f>
        <v/>
      </c>
      <c r="Y72" s="456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6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6" t="n"/>
      <c r="Y74" s="456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6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6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6" t="n"/>
      <c r="Y77" s="456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6" t="n"/>
      <c r="Y78" s="456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6" t="n"/>
      <c r="Y79" s="456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6">
        <f>IFERROR(IF(OR(NOT(ISNUMBER(Data!X36)),NOT(ISNUMBER(Data!U20)),NOT(ISNUMBER(Data!V20)),NOT(ISNUMBER(Data!W20)),NOT(ISNUMBER(Data!X20))),"-",Data!X36/(Data!U20+Data!V20+Data!W20+Data!X20)),"-")</f>
        <v/>
      </c>
      <c r="Y80" s="456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6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0" t="n"/>
      <c r="Y86" s="460" t="n"/>
    </row>
    <row r="87" ht="15" customHeight="1" s="74">
      <c r="A87" s="17" t="inlineStr">
        <is>
          <t>Dividend Yield (on current price)</t>
        </is>
      </c>
      <c r="B87" s="8">
        <f>IFERROR(IF(OR(NOT(ISNUMBER(Data!B55)),Data!B55=0,OR(NOT(AND(ISNUMBER(Data!$B$8),Data!$B$8&lt;&gt;0)),AND(NOT(AND(ISNUMBER(Market!$B$11),Market!$B$11&lt;&gt;0)),NOT(AND(ISNUMBER(Data!B28),Data!B28&lt;&gt;0))))),"-",ABS(Data!B55)/(Data!$B$8*IF(AND(ISNUMBER(Market!$B$11),Market!$B$11&lt;&gt;0),Market!$B$11,Data!B28))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0" t="n"/>
      <c r="Y87" s="460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0" t="n"/>
      <c r="Y88" s="460" t="n"/>
    </row>
    <row r="89" ht="15" customHeight="1" s="74">
      <c r="A89" s="15" t="inlineStr">
        <is>
          <t>Buyback Yield</t>
        </is>
      </c>
      <c r="B89" s="89">
        <f>IFERROR(IF(OR(NOT(ISNUMBER(Data!B56)),Data!B56=0,OR(NOT(AND(ISNUMBER(Data!$B$8),Data!$B$8&lt;&gt;0)),AND(NOT(AND(ISNUMBER(Market!$B$11),Market!$B$11&lt;&gt;0)),NOT(AND(ISNUMBER(Data!B28),Data!B28&lt;&gt;0))))),"-",ABS(Data!B56)/(Data!$B$8*IF(AND(ISNUMBER(Market!$B$11),Market!$B$11&lt;&gt;0),Market!$B$11,Data!B28))),"-")</f>
        <v/>
      </c>
      <c r="C89" s="89">
        <f>IFERROR(IF(OR(NOT(ISNUMBER(Data!C56)),Data!C56=0,OR(NOT(AND(ISNUMBER(Data!$B$8),Data!$B$8&lt;&gt;0)),AND(NOT(AND(ISNUMBER(Market!$B$11),Market!$B$11&lt;&gt;0)),NOT(AND(ISNUMBER(Data!C28),Data!C28&lt;&gt;0))))),"-",ABS(Data!C56)/(Data!$B$8*IF(AND(ISNUMBER(Market!$B$11),Market!$B$11&lt;&gt;0),Market!$B$11,Data!C28))),"-")</f>
        <v/>
      </c>
      <c r="D89" s="89">
        <f>IFERROR(IF(OR(NOT(ISNUMBER(Data!D56)),Data!D56=0,OR(NOT(AND(ISNUMBER(Data!$B$8),Data!$B$8&lt;&gt;0)),AND(NOT(AND(ISNUMBER(Market!$B$11),Market!$B$11&lt;&gt;0)),NOT(AND(ISNUMBER(Data!D28),Data!D28&lt;&gt;0))))),"-",ABS(Data!D56)/(Data!$B$8*IF(AND(ISNUMBER(Market!$B$11),Market!$B$11&lt;&gt;0),Market!$B$11,Data!D28))),"-")</f>
        <v/>
      </c>
      <c r="E89" s="89">
        <f>IFERROR(IF(OR(NOT(ISNUMBER(Data!E56)),Data!E56=0,OR(NOT(AND(ISNUMBER(Data!$B$8),Data!$B$8&lt;&gt;0)),AND(NOT(AND(ISNUMBER(Market!$B$11),Market!$B$11&lt;&gt;0)),NOT(AND(ISNUMBER(Data!E28),Data!E28&lt;&gt;0))))),"-",ABS(Data!E56)/(Data!$B$8*IF(AND(ISNUMBER(Market!$B$11),Market!$B$11&lt;&gt;0),Market!$B$11,Data!E28))),"-")</f>
        <v/>
      </c>
      <c r="F89" s="89">
        <f>IFERROR(IF(OR(NOT(ISNUMBER(Data!F56)),Data!F56=0,OR(NOT(AND(ISNUMBER(Data!$B$8),Data!$B$8&lt;&gt;0)),AND(NOT(AND(ISNUMBER(Market!$B$11),Market!$B$11&lt;&gt;0)),NOT(AND(ISNUMBER(Data!F28),Data!F28&lt;&gt;0))))),"-",ABS(Data!F56)/(Data!$B$8*IF(AND(ISNUMBER(Market!$B$11),Market!$B$11&lt;&gt;0),Market!$B$11,Data!F28))),"-")</f>
        <v/>
      </c>
      <c r="G89" s="89">
        <f>IFERROR(IF(OR(NOT(ISNUMBER(Data!G56)),Data!G56=0,OR(NOT(AND(ISNUMBER(Data!$B$8),Data!$B$8&lt;&gt;0)),AND(NOT(AND(ISNUMBER(Market!$B$11),Market!$B$11&lt;&gt;0)),NOT(AND(ISNUMBER(Data!G28),Data!G28&lt;&gt;0))))),"-",ABS(Data!G56)/(Data!$B$8*IF(AND(ISNUMBER(Market!$B$11),Market!$B$11&lt;&gt;0),Market!$B$11,Data!G28))),"-")</f>
        <v/>
      </c>
      <c r="H89" s="89">
        <f>IFERROR(IF(OR(NOT(ISNUMBER(Data!H56)),Data!H56=0,OR(NOT(AND(ISNUMBER(Data!$B$8),Data!$B$8&lt;&gt;0)),AND(NOT(AND(ISNUMBER(Market!$B$11),Market!$B$11&lt;&gt;0)),NOT(AND(ISNUMBER(Data!H28),Data!H28&lt;&gt;0))))),"-",ABS(Data!H56)/(Data!$B$8*IF(AND(ISNUMBER(Market!$B$11),Market!$B$11&lt;&gt;0),Market!$B$11,Data!H28))),"-")</f>
        <v/>
      </c>
      <c r="I89" s="89">
        <f>IFERROR(IF(OR(NOT(ISNUMBER(Data!I56)),Data!I56=0,OR(NOT(AND(ISNUMBER(Data!$B$8),Data!$B$8&lt;&gt;0)),AND(NOT(AND(ISNUMBER(Market!$B$11),Market!$B$11&lt;&gt;0)),NOT(AND(ISNUMBER(Data!I28),Data!I28&lt;&gt;0))))),"-",ABS(Data!I56)/(Data!$B$8*IF(AND(ISNUMBER(Market!$B$11),Market!$B$11&lt;&gt;0),Market!$B$11,Data!I28))),"-")</f>
        <v/>
      </c>
      <c r="J89" s="89">
        <f>IFERROR(IF(OR(NOT(ISNUMBER(Data!J56)),Data!J56=0,OR(NOT(AND(ISNUMBER(Data!$B$8),Data!$B$8&lt;&gt;0)),AND(NOT(AND(ISNUMBER(Market!$B$11),Market!$B$11&lt;&gt;0)),NOT(AND(ISNUMBER(Data!J28),Data!J28&lt;&gt;0))))),"-",ABS(Data!J56)/(Data!$B$8*IF(AND(ISNUMBER(Market!$B$11),Market!$B$11&lt;&gt;0),Market!$B$11,Data!J28))),"-")</f>
        <v/>
      </c>
      <c r="K89" s="89">
        <f>IFERROR(IF(OR(NOT(ISNUMBER(Data!K56)),Data!K56=0,OR(NOT(AND(ISNUMBER(Data!$B$8),Data!$B$8&lt;&gt;0)),AND(NOT(AND(ISNUMBER(Market!$B$11),Market!$B$11&lt;&gt;0)),NOT(AND(ISNUMBER(Data!K28),Data!K28&lt;&gt;0))))),"-",ABS(Data!K56)/(Data!$B$8*IF(AND(ISNUMBER(Market!$B$11),Market!$B$11&lt;&gt;0),Market!$B$11,Data!K28))),"-")</f>
        <v/>
      </c>
      <c r="L89" s="89">
        <f>IFERROR(IF(OR(NOT(ISNUMBER(Data!L56)),Data!L56=0,OR(NOT(AND(ISNUMBER(Data!$B$8),Data!$B$8&lt;&gt;0)),AND(NOT(AND(ISNUMBER(Market!$B$11),Market!$B$11&lt;&gt;0)),NOT(AND(ISNUMBER(Data!L28),Data!L28&lt;&gt;0))))),"-",ABS(Data!L56)/(Data!$B$8*IF(AND(ISNUMBER(Market!$B$11),Market!$B$11&lt;&gt;0),Market!$B$11,Data!L28)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0" t="n"/>
      <c r="Y89" s="460" t="n"/>
    </row>
    <row r="90" ht="15" customHeight="1" s="74">
      <c r="A90" s="17" t="inlineStr">
        <is>
          <t>Total Shareholder Return Yield</t>
        </is>
      </c>
      <c r="B90" s="90">
        <f>IFERROR(IF(OR(OR(NOT(AND(ISNUMBER(Data!$B$8),Data!$B$8&lt;&gt;0)),AND(NOT(AND(ISNUMBER(Market!$B$11),Market!$B$11&lt;&gt;0)),NOT(AND(ISNUMBER(Data!B28),Data!B28&lt;&gt;0))))),"-",(ABS(Data!B55)+ABS(Data!B56))/(Data!$B$8*IF(AND(ISNUMBER(Market!$B$11),Market!$B$11&lt;&gt;0),Market!$B$11,Data!B28))),"-")</f>
        <v/>
      </c>
      <c r="C90" s="90">
        <f>IFERROR(IF(OR(OR(NOT(AND(ISNUMBER(Data!$B$8),Data!$B$8&lt;&gt;0)),AND(NOT(AND(ISNUMBER(Market!$B$11),Market!$B$11&lt;&gt;0)),NOT(AND(ISNUMBER(Data!C28),Data!C28&lt;&gt;0))))),"-",(ABS(Data!C55)+ABS(Data!C56))/(Data!$B$8*IF(AND(ISNUMBER(Market!$B$11),Market!$B$11&lt;&gt;0),Market!$B$11,Data!C28))),"-")</f>
        <v/>
      </c>
      <c r="D90" s="90">
        <f>IFERROR(IF(OR(OR(NOT(AND(ISNUMBER(Data!$B$8),Data!$B$8&lt;&gt;0)),AND(NOT(AND(ISNUMBER(Market!$B$11),Market!$B$11&lt;&gt;0)),NOT(AND(ISNUMBER(Data!D28),Data!D28&lt;&gt;0))))),"-",(ABS(Data!D55)+ABS(Data!D56))/(Data!$B$8*IF(AND(ISNUMBER(Market!$B$11),Market!$B$11&lt;&gt;0),Market!$B$11,Data!D28))),"-")</f>
        <v/>
      </c>
      <c r="E90" s="90">
        <f>IFERROR(IF(OR(OR(NOT(AND(ISNUMBER(Data!$B$8),Data!$B$8&lt;&gt;0)),AND(NOT(AND(ISNUMBER(Market!$B$11),Market!$B$11&lt;&gt;0)),NOT(AND(ISNUMBER(Data!E28),Data!E28&lt;&gt;0))))),"-",(ABS(Data!E55)+ABS(Data!E56))/(Data!$B$8*IF(AND(ISNUMBER(Market!$B$11),Market!$B$11&lt;&gt;0),Market!$B$11,Data!E28))),"-")</f>
        <v/>
      </c>
      <c r="F90" s="90">
        <f>IFERROR(IF(OR(OR(NOT(AND(ISNUMBER(Data!$B$8),Data!$B$8&lt;&gt;0)),AND(NOT(AND(ISNUMBER(Market!$B$11),Market!$B$11&lt;&gt;0)),NOT(AND(ISNUMBER(Data!F28),Data!F28&lt;&gt;0))))),"-",(ABS(Data!F55)+ABS(Data!F56))/(Data!$B$8*IF(AND(ISNUMBER(Market!$B$11),Market!$B$11&lt;&gt;0),Market!$B$11,Data!F28))),"-")</f>
        <v/>
      </c>
      <c r="G90" s="90">
        <f>IFERROR(IF(OR(OR(NOT(AND(ISNUMBER(Data!$B$8),Data!$B$8&lt;&gt;0)),AND(NOT(AND(ISNUMBER(Market!$B$11),Market!$B$11&lt;&gt;0)),NOT(AND(ISNUMBER(Data!G28),Data!G28&lt;&gt;0))))),"-",(ABS(Data!G55)+ABS(Data!G56))/(Data!$B$8*IF(AND(ISNUMBER(Market!$B$11),Market!$B$11&lt;&gt;0),Market!$B$11,Data!G28))),"-")</f>
        <v/>
      </c>
      <c r="H90" s="90">
        <f>IFERROR(IF(OR(OR(NOT(AND(ISNUMBER(Data!$B$8),Data!$B$8&lt;&gt;0)),AND(NOT(AND(ISNUMBER(Market!$B$11),Market!$B$11&lt;&gt;0)),NOT(AND(ISNUMBER(Data!H28),Data!H28&lt;&gt;0))))),"-",(ABS(Data!H55)+ABS(Data!H56))/(Data!$B$8*IF(AND(ISNUMBER(Market!$B$11),Market!$B$11&lt;&gt;0),Market!$B$11,Data!H28))),"-")</f>
        <v/>
      </c>
      <c r="I90" s="90">
        <f>IFERROR(IF(OR(OR(NOT(AND(ISNUMBER(Data!$B$8),Data!$B$8&lt;&gt;0)),AND(NOT(AND(ISNUMBER(Market!$B$11),Market!$B$11&lt;&gt;0)),NOT(AND(ISNUMBER(Data!I28),Data!I28&lt;&gt;0))))),"-",(ABS(Data!I55)+ABS(Data!I56))/(Data!$B$8*IF(AND(ISNUMBER(Market!$B$11),Market!$B$11&lt;&gt;0),Market!$B$11,Data!I28))),"-")</f>
        <v/>
      </c>
      <c r="J90" s="90">
        <f>IFERROR(IF(OR(OR(NOT(AND(ISNUMBER(Data!$B$8),Data!$B$8&lt;&gt;0)),AND(NOT(AND(ISNUMBER(Market!$B$11),Market!$B$11&lt;&gt;0)),NOT(AND(ISNUMBER(Data!J28),Data!J28&lt;&gt;0))))),"-",(ABS(Data!J55)+ABS(Data!J56))/(Data!$B$8*IF(AND(ISNUMBER(Market!$B$11),Market!$B$11&lt;&gt;0),Market!$B$11,Data!J28))),"-")</f>
        <v/>
      </c>
      <c r="K90" s="90">
        <f>IFERROR(IF(OR(OR(NOT(AND(ISNUMBER(Data!$B$8),Data!$B$8&lt;&gt;0)),AND(NOT(AND(ISNUMBER(Market!$B$11),Market!$B$11&lt;&gt;0)),NOT(AND(ISNUMBER(Data!K28),Data!K28&lt;&gt;0))))),"-",(ABS(Data!K55)+ABS(Data!K56))/(Data!$B$8*IF(AND(ISNUMBER(Market!$B$11),Market!$B$11&lt;&gt;0),Market!$B$11,Data!K28))),"-")</f>
        <v/>
      </c>
      <c r="L90" s="90">
        <f>IFERROR(IF(OR(OR(NOT(AND(ISNUMBER(Data!$B$8),Data!$B$8&lt;&gt;0)),AND(NOT(AND(ISNUMBER(Market!$B$11),Market!$B$11&lt;&gt;0)),NOT(AND(ISNUMBER(Data!L28),Data!L28&lt;&gt;0))))),"-",(ABS(Data!L55)+ABS(Data!L56))/(Data!$B$8*IF(AND(ISNUMBER(Market!$B$11),Market!$B$11&lt;&gt;0),Market!$B$11,Data!L28)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0" t="n"/>
      <c r="Y90" s="460" t="n"/>
    </row>
    <row r="91" ht="15" customHeight="1" s="74">
      <c r="A91" s="17" t="inlineStr">
        <is>
          <t>Price / Tangible Book</t>
        </is>
      </c>
      <c r="B91" s="91">
        <f>IFERROR(IF(OR(NOT(ISNUMBER(Data!$B$8)),NOT(ISNUMBER(Metrics!B71))),"-",Data!$B$8/Metrics!B71),"-")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0" t="n"/>
      <c r="Y91" s="460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B14)),OR(NOT(AND(ISNUMBER(Data!$B$8),Data!$B$8&lt;&gt;0)),AND(NOT(AND(ISNUMBER(Market!$B$11),Market!$B$11&lt;&gt;0)),NOT(AND(ISNUMBER(Data!B28),Data!B28&lt;&gt;0))))),"-",(Data!$B$8*IF(AND(ISNUMBER(Market!$B$11),Market!$B$11&lt;&gt;0),Market!$B$11,Data!B28))/Data!B14)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B53)),OR(NOT(AND(ISNUMBER(Data!$B$8),Data!$B$8&lt;&gt;0)),AND(NOT(AND(ISNUMBER(Market!$B$11),Market!$B$11&lt;&gt;0)),NOT(AND(ISNUMBER(Data!B28),Data!B28&lt;&gt;0))))),"-",(Data!$B$8*IF(AND(ISNUMBER(Market!$B$11),Market!$B$11&lt;&gt;0),Market!$B$11,Data!B28))/Data!B53)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B20)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20)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B22)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22)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Data!B53)),OR(NOT(AND(ISNUMBER(Data!$B$8),Data!$B$8&lt;&gt;0)),AND(NOT(AND(ISNUMBER(Market!$B$11),Market!$B$11&lt;&gt;0)),NOT(AND(ISNUMBER(Data!B28),Data!B28&lt;&gt;0))))),"-",Data!B53/(Data!$B$8*IF(AND(ISNUMBER(Market!$B$11),Market!$B$11&lt;&gt;0),Market!$B$11,Data!B28))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6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6">
        <f>IFERROR(IF(OR(NOT(ISNUMBER(Data!U27)),NOT(ISNUMBER(Data!V27)),NOT(ISNUMBER(Data!W27)),NOT(ISNUMBER(Data!X27)),NOT(ISNUMBER(Data!$B$8))),"-",(Data!U27+Data!V27+Data!W27+Data!X27)/Data!$B$8),"-")</f>
        <v/>
      </c>
      <c r="Y102" s="456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8" t="n"/>
      <c r="Y103" s="458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6">
        <f>IFERROR(IF(OR(NOT(ISNUMBER(Data!X37)),NOT(ISNUMBER(Data!X38)),NOT(ISNUMBER(Data!X39))),"-",(Data!X37-Data!X38)/Data!X39),"-")</f>
        <v/>
      </c>
      <c r="Y107" s="456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6">
        <f>IFERROR(IF(OR(NOT(ISNUMBER(Data!X48)),NOT(ISNUMBER(Data!X39))),"-",Data!X48/Data!X39),"-")</f>
        <v/>
      </c>
      <c r="Y108" s="456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6">
        <f>IFERROR(IF(OR(NOT(ISNUMBER(Data!X41)),NOT(ISNUMBER(Data!X40))),"-",Data!X41/Data!X40),"-")</f>
        <v/>
      </c>
      <c r="Y110" s="456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6">
        <f>IFERROR(IF(OR(NOT(ISNUMBER(Data!U14)),NOT(ISNUMBER(Data!V14)),NOT(ISNUMBER(Data!W14)),NOT(ISNUMBER(Data!X14)),NOT(ISNUMBER(Data!X39))),"-",(Data!U14+Data!V14+Data!W14+Data!X14)/Data!X39),"-")</f>
        <v/>
      </c>
      <c r="Y111" s="456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IFERROR(IF(OR(NOT(ISNUMBER(Metrics!B107)),NOT(ISNUMBER(Metrics!B108)),NOT(ISNUMBER(Metrics!B109)),NOT(ISNUMBER(Metrics!B110)),NOT(ISNUMBER(Metrics!B111))),"-",1.2*Metrics!B107+1.4*Metrics!B108+3.3*Metrics!B109+0.6*Metrics!B110+1*Metrics!B111),"-")</f>
        <v/>
      </c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58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56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6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6" t="n"/>
      <c r="Y113" s="456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8" t="n"/>
      <c r="Y114" s="458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6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6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6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6">
        <f>IFERROR(IF(OR(NOT(ISNUMBER(Data!X39)),NOT(ISNUMBER(Data!X41))),"-",Data!X39/Data!X41),"-")</f>
        <v/>
      </c>
      <c r="Y120" s="456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6" t="n"/>
      <c r="Y121" s="456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6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6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6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6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6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6" t="n"/>
      <c r="Y126" s="456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2">
        <f>IFERROR(IF(OR(NOT(ISNUMBER(Data!X14)),NOT(ISNUMBER(Data!W14))),"-",(Data!X14-Data!W14)/ABS(Data!W14)),"-")</f>
        <v/>
      </c>
      <c r="Y130" s="462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2">
        <f>IFERROR(IF(OR(NOT(ISNUMBER(Data!X26)),NOT(ISNUMBER(Data!W26))),"-",(Data!X26-Data!W26)/ABS(Data!W26)),"-")</f>
        <v/>
      </c>
      <c r="Y131" s="462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2">
        <f>IFERROR(IF(OR(NOT(ISNUMBER(Data!X27)),NOT(ISNUMBER(Data!W27))),"-",(Data!X27-Data!W27)/ABS(Data!W27)),"-")</f>
        <v/>
      </c>
      <c r="Y132" s="462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2">
        <f>IFERROR(IF(OR(NOT(ISNUMBER(Data!X20)),NOT(ISNUMBER(Data!W20))),"-",(Data!X20-Data!W20)/ABS(Data!W20)),"-")</f>
        <v/>
      </c>
      <c r="Y133" s="462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2">
        <f>IFERROR(IF(OR(NOT(ISNUMBER(Data!X53)),NOT(ISNUMBER(Data!W53))),"-",(Data!X53-Data!W53)/ABS(Data!W53)),"-")</f>
        <v/>
      </c>
      <c r="Y134" s="462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2">
        <f>IFERROR(IF(OR(NOT(ISNUMBER(Data!X14)),NOT(ISNUMBER(Data!T14))),"-",(Data!X14-Data!T14)/ABS(Data!T14)),"-")</f>
        <v/>
      </c>
      <c r="Y137" s="462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2">
        <f>IFERROR(IF(OR(NOT(ISNUMBER(Data!X26)),NOT(ISNUMBER(Data!T26))),"-",(Data!X26-Data!T26)/ABS(Data!T26)),"-")</f>
        <v/>
      </c>
      <c r="Y138" s="462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2">
        <f>IFERROR(IF(OR(NOT(ISNUMBER(Data!X27)),NOT(ISNUMBER(Data!T27))),"-",(Data!X27-Data!T27)/ABS(Data!T27)),"-")</f>
        <v/>
      </c>
      <c r="Y139" s="462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2">
        <f>IFERROR(IF(OR(NOT(ISNUMBER(Data!X20)),NOT(ISNUMBER(Data!T20))),"-",(Data!X20-Data!T20)/ABS(Data!T20)),"-")</f>
        <v/>
      </c>
      <c r="Y140" s="462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2">
        <f>IFERROR(IF(OR(NOT(ISNUMBER(Data!X53)),NOT(ISNUMBER(Data!T53))),"-",(Data!X53-Data!T53)/ABS(Data!T53)),"-")</f>
        <v/>
      </c>
      <c r="Y141" s="462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2">
        <f>IFERROR(IF(OR(NOT(ISNUMBER(Data!X16)),NOT(ISNUMBER(Data!X14))),"-",Data!X16/Data!X14),"-")</f>
        <v/>
      </c>
      <c r="Y144" s="462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2">
        <f>IFERROR(IF(OR(NOT(ISNUMBER(Data!X20)),NOT(ISNUMBER(Data!X14))),"-",Data!X20/Data!X14),"-")</f>
        <v/>
      </c>
      <c r="Y145" s="462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2">
        <f>IFERROR(IF(OR(NOT(ISNUMBER(Data!X22)),NOT(ISNUMBER(Data!X14))),"-",Data!X22/Data!X14),"-")</f>
        <v/>
      </c>
      <c r="Y146" s="462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2">
        <f>IFERROR(IF(OR(NOT(ISNUMBER(Data!X26)),NOT(ISNUMBER(Data!X14))),"-",Data!X26/Data!X14),"-")</f>
        <v/>
      </c>
      <c r="Y147" s="462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2">
        <f>IFERROR(IF(OR(NOT(ISNUMBER(Data!X53)),NOT(ISNUMBER(Data!X14))),"-",Data!X53/Data!X14),"-")</f>
        <v/>
      </c>
      <c r="Y148" s="462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IFERROR(IF(OR(NOT(ISNUMBER(Data!B57)),NOT(ISNUMBER(Data!B27))),"-",Data!B57/Data!B27),"-")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IFERROR(IF(OR(NOT(ISNUMBER(Data!B57)),NOT(ISNUMBER(Data!B14)),NOT(ISNUMBER(Data!B28))),"-",Data!B57/(Data!B14/Data!B28)),"-")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IFERROR(IF(OR(NOT(ISNUMBER(Data!B57)),NOT(ISNUMBER(Data!B41)),NOT(ISNUMBER(Data!B28))),"-",Data!B57/(Data!B41/Data!B28)),"-")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IFERROR(IF(OR(NOT(ISNUMBER(Data!B57)),NOT(ISNUMBER(Data!B53)),NOT(ISNUMBER(Data!B28))),"-",Data!B57/(Data!B53/Data!B28)),"-")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IFERROR(IF(OR(NOT(ISNUMBER(Data!B57)),NOT(ISNUMBER(Data!B28)),NOT(ISNUMBER(Data!B20))),"-",(Data!B57*Data!B28+Data!B36+Data!B42)/Data!B20),"-")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IFERROR(IF(OR(NOT(ISNUMBER(Data!B57)),NOT(ISNUMBER(Data!B28)),NOT(ISNUMBER(Data!B22))),"-",(Data!B57*Data!B28+Data!B36+Data!B42)/Data!B22),"-")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5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California Water Service Group</t>
        </is>
      </c>
      <c r="C2" s="279" t="inlineStr">
        <is>
          <t>American States Water Company</t>
        </is>
      </c>
      <c r="D2" s="279" t="inlineStr">
        <is>
          <t>SJW Group (renamed H2O America; ticker changed NYSE: SJW -&gt; NYSE: HTO)</t>
        </is>
      </c>
      <c r="E2" s="279" t="inlineStr">
        <is>
          <t>Middlesex Water Company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CWT</t>
        </is>
      </c>
      <c r="C3" s="425" t="inlineStr">
        <is>
          <t>AWR</t>
        </is>
      </c>
      <c r="D3" s="425" t="inlineStr">
        <is>
          <t>SJW</t>
        </is>
      </c>
      <c r="E3" s="425" t="inlineStr">
        <is>
          <t>MSEX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US GAAP</t>
        </is>
      </c>
      <c r="E4" s="426" t="inlineStr">
        <is>
          <t>US GAAP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December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inlineStr">
        <is>
          <t>10-K</t>
        </is>
      </c>
      <c r="E6" s="426" t="inlineStr">
        <is>
          <t>10-K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1000.1</v>
      </c>
      <c r="C10" s="427" t="n">
        <v>658.1</v>
      </c>
      <c r="D10" s="427" t="n">
        <v>800.6</v>
      </c>
      <c r="E10" s="427" t="n">
        <v>194.7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18.2</v>
      </c>
      <c r="C11" s="428" t="n">
        <v>30.9</v>
      </c>
      <c r="D11" s="428" t="n">
        <v>22.2</v>
      </c>
      <c r="E11" s="428" t="n">
        <v>27.9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32.6</v>
      </c>
      <c r="C12" s="429" t="n">
        <v>38.2</v>
      </c>
      <c r="D12" s="429" t="n">
        <v>36.6</v>
      </c>
      <c r="E12" s="429" t="n">
        <v>41.9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12.8</v>
      </c>
      <c r="C13" s="428" t="n">
        <v>19.8</v>
      </c>
      <c r="D13" s="428" t="n">
        <v>12.8</v>
      </c>
      <c r="E13" s="428" t="n">
        <v>21.9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/>
      <c r="C14" s="429" t="n"/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261" t="n"/>
    </row>
    <row r="15" ht="17" customHeight="1" s="74">
      <c r="A15" s="259" t="inlineStr">
        <is>
          <t>FCF Margin</t>
        </is>
      </c>
      <c r="B15" s="428" t="n">
        <v>-21.4</v>
      </c>
      <c r="C15" s="428" t="n">
        <v>-1.1</v>
      </c>
      <c r="D15" s="428" t="n">
        <v>-30.6</v>
      </c>
      <c r="E15" s="428" t="n">
        <v>-17.4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4.8</v>
      </c>
      <c r="C17" s="429" t="n">
        <v>7.9</v>
      </c>
      <c r="D17" s="429" t="n">
        <v>4.5</v>
      </c>
      <c r="E17" s="429" t="n">
        <v>5.4</v>
      </c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7.6</v>
      </c>
      <c r="C18" s="428" t="n">
        <v>12.5</v>
      </c>
      <c r="D18" s="428" t="n">
        <v>6.7</v>
      </c>
      <c r="E18" s="428" t="n">
        <v>8.6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2.3</v>
      </c>
      <c r="C19" s="429" t="n">
        <v>4.8</v>
      </c>
      <c r="D19" s="429" t="n">
        <v>2</v>
      </c>
      <c r="E19" s="429" t="n">
        <v>3.1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0.176</v>
      </c>
      <c r="C20" s="430" t="n">
        <v>0.242</v>
      </c>
      <c r="D20" s="430" t="n">
        <v>0.155</v>
      </c>
      <c r="E20" s="430" t="n">
        <v>0.143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4.76</v>
      </c>
      <c r="C22" s="431" t="n">
        <v>3.64</v>
      </c>
      <c r="D22" s="431" t="n">
        <v>6.68</v>
      </c>
      <c r="E22" s="431" t="n">
        <v>5.06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0.95</v>
      </c>
      <c r="C23" s="430" t="n">
        <v>0.89</v>
      </c>
      <c r="D23" s="430" t="n">
        <v>1.28</v>
      </c>
      <c r="E23" s="430" t="n">
        <v>0.84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2.58</v>
      </c>
      <c r="C24" s="429" t="n">
        <v>4.34</v>
      </c>
      <c r="D24" s="429" t="n">
        <v>2.44</v>
      </c>
      <c r="E24" s="429" t="n">
        <v>3.8</v>
      </c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0.85</v>
      </c>
      <c r="C25" s="430" t="n">
        <v>1.32</v>
      </c>
      <c r="D25" s="430" t="n">
        <v>0.7</v>
      </c>
      <c r="E25" s="430" t="n">
        <v>0.45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13.8</v>
      </c>
      <c r="C27" s="429" t="n">
        <v>17.1</v>
      </c>
      <c r="D27" s="429" t="n">
        <v>14.2</v>
      </c>
      <c r="E27" s="429" t="n">
        <v>18.2</v>
      </c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23</v>
      </c>
      <c r="C28" s="428" t="n">
        <v>25.7</v>
      </c>
      <c r="D28" s="428" t="n">
        <v>21</v>
      </c>
      <c r="E28" s="428" t="n">
        <v>24.5</v>
      </c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-7.3</v>
      </c>
      <c r="C29" s="429" t="n">
        <v>-0.2</v>
      </c>
      <c r="D29" s="429" t="n">
        <v>-11.1</v>
      </c>
      <c r="E29" s="429" t="n">
        <v>-3.2</v>
      </c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20.5</v>
      </c>
      <c r="C31" s="428" t="n">
        <v>21.2</v>
      </c>
      <c r="D31" s="428" t="n">
        <v>28.5</v>
      </c>
      <c r="E31" s="428" t="n">
        <v>36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n"/>
    </row>
    <row r="33" ht="17" customHeight="1" s="74">
      <c r="A33" s="259" t="inlineStr">
        <is>
          <t>Days Payables Outstanding</t>
        </is>
      </c>
      <c r="B33" s="428" t="n"/>
      <c r="C33" s="428" t="n"/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n"/>
    </row>
    <row r="34" ht="17" customHeight="1" s="74">
      <c r="A34" s="263" t="inlineStr">
        <is>
          <t>Cash Conversion Cycle</t>
        </is>
      </c>
      <c r="B34" s="429" t="n"/>
      <c r="C34" s="429" t="n"/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n"/>
    </row>
    <row r="35" ht="17" customHeight="1" s="74">
      <c r="A35" s="259" t="inlineStr">
        <is>
          <t>CapEx / Revenue</t>
        </is>
      </c>
      <c r="B35" s="428" t="n">
        <v>51.7</v>
      </c>
      <c r="C35" s="428" t="n">
        <v>36</v>
      </c>
      <c r="D35" s="428" t="n">
        <v>61.2</v>
      </c>
      <c r="E35" s="428" t="n">
        <v>49.5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3" t="n"/>
      <c r="B36" s="484" t="n"/>
      <c r="C36" s="484" t="n"/>
      <c r="D36" s="484" t="n"/>
      <c r="E36" s="484" t="n"/>
      <c r="F36" s="477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3" t="n"/>
      <c r="B37" s="484" t="n"/>
      <c r="C37" s="484" t="n"/>
      <c r="D37" s="484" t="n"/>
      <c r="E37" s="484" t="n"/>
      <c r="F37" s="477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3" t="n"/>
      <c r="B38" s="484" t="n"/>
      <c r="C38" s="484" t="n"/>
      <c r="D38" s="484" t="n"/>
      <c r="E38" s="484" t="n"/>
      <c r="F38" s="477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3" t="n"/>
      <c r="B39" s="484" t="n"/>
      <c r="C39" s="484" t="n"/>
      <c r="D39" s="484" t="n"/>
      <c r="E39" s="484" t="n"/>
      <c r="F39" s="477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3" t="n"/>
      <c r="B40" s="484" t="n"/>
      <c r="C40" s="484" t="n"/>
      <c r="D40" s="484" t="n"/>
      <c r="E40" s="484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3" t="n"/>
      <c r="B41" s="484" t="n"/>
      <c r="C41" s="484" t="n"/>
      <c r="D41" s="484" t="n"/>
      <c r="E41" s="484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3" t="n"/>
      <c r="B42" s="484" t="n"/>
      <c r="C42" s="484" t="n"/>
      <c r="D42" s="484" t="n"/>
      <c r="E42" s="484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3" t="n"/>
      <c r="B43" s="484" t="n"/>
      <c r="C43" s="484" t="n"/>
      <c r="D43" s="484" t="n"/>
      <c r="E43" s="484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3" t="n"/>
      <c r="B44" s="484" t="n"/>
      <c r="C44" s="484" t="n"/>
      <c r="D44" s="484" t="n"/>
      <c r="E44" s="484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3" t="n"/>
      <c r="B45" s="484" t="n"/>
      <c r="C45" s="484" t="n"/>
      <c r="D45" s="484" t="n"/>
      <c r="E45" s="484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3" t="n"/>
      <c r="B46" s="484" t="n"/>
      <c r="C46" s="484" t="n"/>
      <c r="D46" s="484" t="n"/>
      <c r="E46" s="484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3" t="n"/>
      <c r="B47" s="484" t="n"/>
      <c r="C47" s="484" t="n"/>
      <c r="D47" s="484" t="n"/>
      <c r="E47" s="484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3" t="n"/>
      <c r="B48" s="484" t="n"/>
      <c r="C48" s="484" t="n"/>
      <c r="D48" s="484" t="n"/>
      <c r="E48" s="484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4" t="n"/>
      <c r="C49" s="474" t="n"/>
      <c r="D49" s="474" t="n"/>
      <c r="E49" s="474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311" t="inlineStr">
        <is>
          <t>OK</t>
        </is>
      </c>
      <c r="E50" s="311" t="inlineStr">
        <is>
          <t>OK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ADJUSTED_OPINC</t>
        </is>
      </c>
      <c r="C51" s="311" t="inlineStr">
        <is>
          <t>OK</t>
        </is>
      </c>
      <c r="D51" s="311" t="inlineStr">
        <is>
          <t>OK</t>
        </is>
      </c>
      <c r="E51" s="311" t="inlineStr">
        <is>
          <t>OK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ADJUSTED_OPINC</t>
        </is>
      </c>
      <c r="C52" s="311" t="inlineStr">
        <is>
          <t>OK</t>
        </is>
      </c>
      <c r="D52" s="311" t="inlineStr">
        <is>
          <t>OK</t>
        </is>
      </c>
      <c r="E52" s="311" t="inlineStr">
        <is>
          <t>OK</t>
        </is>
      </c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OK</t>
        </is>
      </c>
      <c r="C53" s="311" t="inlineStr">
        <is>
          <t>OK</t>
        </is>
      </c>
      <c r="D53" s="311" t="inlineStr">
        <is>
          <t>OK</t>
        </is>
      </c>
      <c r="E53" s="311" t="inlineStr">
        <is>
          <t>OK</t>
        </is>
      </c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NOT_APPLICABLE</t>
        </is>
      </c>
      <c r="C54" s="311" t="inlineStr">
        <is>
          <t>NOT_APPLICABLE</t>
        </is>
      </c>
      <c r="D54" s="311" t="inlineStr">
        <is>
          <t>NOT_APPLICABLE</t>
        </is>
      </c>
      <c r="E54" s="311" t="inlineStr">
        <is>
          <t>NOT_APPLICABLE</t>
        </is>
      </c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OK</t>
        </is>
      </c>
      <c r="C55" s="311" t="inlineStr">
        <is>
          <t>OK</t>
        </is>
      </c>
      <c r="D55" s="311" t="inlineStr">
        <is>
          <t>OK</t>
        </is>
      </c>
      <c r="E55" s="311" t="inlineStr">
        <is>
          <t>OK</t>
        </is>
      </c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ADJUSTED_OPINC</t>
        </is>
      </c>
      <c r="C56" s="311" t="inlineStr">
        <is>
          <t>OK</t>
        </is>
      </c>
      <c r="D56" s="311" t="inlineStr">
        <is>
          <t>OK</t>
        </is>
      </c>
      <c r="E56" s="311" t="inlineStr">
        <is>
          <t>OK</t>
        </is>
      </c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OK</t>
        </is>
      </c>
      <c r="C57" s="311" t="inlineStr">
        <is>
          <t>OK</t>
        </is>
      </c>
      <c r="D57" s="311" t="inlineStr">
        <is>
          <t>OK</t>
        </is>
      </c>
      <c r="E57" s="311" t="inlineStr">
        <is>
          <t>OK</t>
        </is>
      </c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OK</t>
        </is>
      </c>
      <c r="C58" s="311" t="inlineStr">
        <is>
          <t>OK</t>
        </is>
      </c>
      <c r="D58" s="311" t="inlineStr">
        <is>
          <t>OK</t>
        </is>
      </c>
      <c r="E58" s="311" t="inlineStr">
        <is>
          <t>OK</t>
        </is>
      </c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OK</t>
        </is>
      </c>
      <c r="C59" s="311" t="inlineStr">
        <is>
          <t>OK</t>
        </is>
      </c>
      <c r="D59" s="311" t="inlineStr">
        <is>
          <t>OK</t>
        </is>
      </c>
      <c r="E59" s="311" t="inlineStr">
        <is>
          <t>OK</t>
        </is>
      </c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ADJUSTED_OPINC</t>
        </is>
      </c>
      <c r="C60" s="311" t="inlineStr">
        <is>
          <t>OK</t>
        </is>
      </c>
      <c r="D60" s="311" t="inlineStr">
        <is>
          <t>OK</t>
        </is>
      </c>
      <c r="E60" s="311" t="inlineStr">
        <is>
          <t>OK</t>
        </is>
      </c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311" t="inlineStr">
        <is>
          <t>MARKET_SOURCED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</t>
        </is>
      </c>
      <c r="D62" s="311" t="inlineStr">
        <is>
          <t>MARKET_SOURCED</t>
        </is>
      </c>
      <c r="E62" s="311" t="inlineStr">
        <is>
          <t>MARKET_SOURCED</t>
        </is>
      </c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AWK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125.9569139903</v>
      </c>
      <c r="C3" s="308" t="n">
        <v>321.5860184424</v>
      </c>
    </row>
    <row r="4">
      <c r="A4" s="308" t="inlineStr">
        <is>
          <t>2020-09</t>
        </is>
      </c>
      <c r="B4" s="308" t="n">
        <v>129.1116293966</v>
      </c>
      <c r="C4" s="308" t="n">
        <v>309.5592456058</v>
      </c>
    </row>
    <row r="5">
      <c r="A5" s="308" t="inlineStr">
        <is>
          <t>2020-10</t>
        </is>
      </c>
      <c r="B5" s="308" t="n">
        <v>134.1288745202</v>
      </c>
      <c r="C5" s="308" t="n">
        <v>301.8408314973</v>
      </c>
    </row>
    <row r="6">
      <c r="A6" s="308" t="inlineStr">
        <is>
          <t>2020-11</t>
        </is>
      </c>
      <c r="B6" s="308" t="n">
        <v>137.1496267803</v>
      </c>
      <c r="C6" s="308" t="n">
        <v>334.6741331902</v>
      </c>
    </row>
    <row r="7">
      <c r="A7" s="308" t="inlineStr">
        <is>
          <t>2020-12</t>
        </is>
      </c>
      <c r="B7" s="308" t="n">
        <v>137.2301031554</v>
      </c>
      <c r="C7" s="308" t="n">
        <v>347.0791635841</v>
      </c>
    </row>
    <row r="8">
      <c r="A8" s="308" t="inlineStr">
        <is>
          <t>2021-01</t>
        </is>
      </c>
      <c r="B8" s="308" t="n">
        <v>142.1928129521</v>
      </c>
      <c r="C8" s="308" t="n">
        <v>343.5422757772</v>
      </c>
    </row>
    <row r="9">
      <c r="A9" s="308" t="inlineStr">
        <is>
          <t>2021-02</t>
        </is>
      </c>
      <c r="B9" s="308" t="n">
        <v>127.2893972285</v>
      </c>
      <c r="C9" s="308" t="n">
        <v>353.0946578069</v>
      </c>
    </row>
    <row r="10">
      <c r="A10" s="308" t="inlineStr">
        <is>
          <t>2021-03</t>
        </is>
      </c>
      <c r="B10" s="308" t="n">
        <v>134.5025826931</v>
      </c>
      <c r="C10" s="308" t="n">
        <v>369.1269350071</v>
      </c>
    </row>
    <row r="11">
      <c r="A11" s="308" t="inlineStr">
        <is>
          <t>2021-04</t>
        </is>
      </c>
      <c r="B11" s="308" t="n">
        <v>139.9483582864</v>
      </c>
      <c r="C11" s="308" t="n">
        <v>388.6576085041</v>
      </c>
    </row>
    <row r="12">
      <c r="A12" s="308" t="inlineStr">
        <is>
          <t>2021-05</t>
        </is>
      </c>
      <c r="B12" s="308" t="n">
        <v>139.615255413</v>
      </c>
      <c r="C12" s="308" t="n">
        <v>391.2095419988</v>
      </c>
    </row>
    <row r="13">
      <c r="A13" s="308" t="inlineStr">
        <is>
          <t>2021-06</t>
        </is>
      </c>
      <c r="B13" s="308" t="n">
        <v>138.8136970507</v>
      </c>
      <c r="C13" s="308" t="n">
        <v>400.0010900298</v>
      </c>
    </row>
    <row r="14">
      <c r="A14" s="308" t="inlineStr">
        <is>
          <t>2021-07</t>
        </is>
      </c>
      <c r="B14" s="308" t="n">
        <v>153.2057224764</v>
      </c>
      <c r="C14" s="308" t="n">
        <v>409.766102857</v>
      </c>
    </row>
    <row r="15">
      <c r="A15" s="308" t="inlineStr">
        <is>
          <t>2021-08</t>
        </is>
      </c>
      <c r="B15" s="308" t="n">
        <v>164.6976831406</v>
      </c>
      <c r="C15" s="308" t="n">
        <v>421.9606882536</v>
      </c>
    </row>
    <row r="16">
      <c r="A16" s="308" t="inlineStr">
        <is>
          <t>2021-09</t>
        </is>
      </c>
      <c r="B16" s="308" t="n">
        <v>152.7599251472</v>
      </c>
      <c r="C16" s="308" t="n">
        <v>402.3077362055</v>
      </c>
    </row>
    <row r="17">
      <c r="A17" s="308" t="inlineStr">
        <is>
          <t>2021-10</t>
        </is>
      </c>
      <c r="B17" s="308" t="n">
        <v>157.4048968418</v>
      </c>
      <c r="C17" s="308" t="n">
        <v>430.5350884382</v>
      </c>
    </row>
    <row r="18">
      <c r="A18" s="308" t="inlineStr">
        <is>
          <t>2021-11</t>
        </is>
      </c>
      <c r="B18" s="308" t="n">
        <v>152.8766129404</v>
      </c>
      <c r="C18" s="308" t="n">
        <v>427.0758081414</v>
      </c>
    </row>
    <row r="19">
      <c r="A19" s="308" t="inlineStr">
        <is>
          <t>2021-12</t>
        </is>
      </c>
      <c r="B19" s="308" t="n">
        <v>171.2776717086</v>
      </c>
      <c r="C19" s="308" t="n">
        <v>446.8444096561</v>
      </c>
    </row>
    <row r="20">
      <c r="A20" s="308" t="inlineStr">
        <is>
          <t>2022-01</t>
        </is>
      </c>
      <c r="B20" s="308" t="n">
        <v>145.8299778182</v>
      </c>
      <c r="C20" s="308" t="n">
        <v>423.2772619766</v>
      </c>
    </row>
    <row r="21">
      <c r="A21" s="308" t="inlineStr">
        <is>
          <t>2022-02</t>
        </is>
      </c>
      <c r="B21" s="308" t="n">
        <v>137.5551371884</v>
      </c>
      <c r="C21" s="308" t="n">
        <v>410.7833808913</v>
      </c>
    </row>
    <row r="22">
      <c r="A22" s="308" t="inlineStr">
        <is>
          <t>2022-03</t>
        </is>
      </c>
      <c r="B22" s="308" t="n">
        <v>150.7015809041</v>
      </c>
      <c r="C22" s="308" t="n">
        <v>426.21058511</v>
      </c>
    </row>
    <row r="23">
      <c r="A23" s="308" t="inlineStr">
        <is>
          <t>2022-04</t>
        </is>
      </c>
      <c r="B23" s="308" t="n">
        <v>140.2772886226</v>
      </c>
      <c r="C23" s="308" t="n">
        <v>388.8024999232</v>
      </c>
    </row>
    <row r="24">
      <c r="A24" s="308" t="inlineStr">
        <is>
          <t>2022-05</t>
        </is>
      </c>
      <c r="B24" s="308" t="n">
        <v>138.3194613105</v>
      </c>
      <c r="C24" s="308" t="n">
        <v>389.6801366342</v>
      </c>
    </row>
    <row r="25">
      <c r="A25" s="308" t="inlineStr">
        <is>
          <t>2022-06</t>
        </is>
      </c>
      <c r="B25" s="308" t="n">
        <v>136.0514793994</v>
      </c>
      <c r="C25" s="308" t="n">
        <v>357.543498354</v>
      </c>
    </row>
    <row r="26">
      <c r="A26" s="308" t="inlineStr">
        <is>
          <t>2022-07</t>
        </is>
      </c>
      <c r="B26" s="308" t="n">
        <v>142.1512533296</v>
      </c>
      <c r="C26" s="308" t="n">
        <v>390.4687763734</v>
      </c>
    </row>
    <row r="27">
      <c r="A27" s="308" t="inlineStr">
        <is>
          <t>2022-08</t>
        </is>
      </c>
      <c r="B27" s="308" t="n">
        <v>136.3319724919</v>
      </c>
      <c r="C27" s="308" t="n">
        <v>374.536884505</v>
      </c>
    </row>
    <row r="28">
      <c r="A28" s="308" t="inlineStr">
        <is>
          <t>2022-09</t>
        </is>
      </c>
      <c r="B28" s="308" t="n">
        <v>119.5349918461</v>
      </c>
      <c r="C28" s="308" t="n">
        <v>339.9235382673</v>
      </c>
    </row>
    <row r="29">
      <c r="A29" s="308" t="inlineStr">
        <is>
          <t>2022-10</t>
        </is>
      </c>
      <c r="B29" s="308" t="n">
        <v>133.4758429234</v>
      </c>
      <c r="C29" s="308" t="n">
        <v>367.5510098947</v>
      </c>
    </row>
    <row r="30">
      <c r="A30" s="308" t="inlineStr">
        <is>
          <t>2022-11</t>
        </is>
      </c>
      <c r="B30" s="308" t="n">
        <v>140.0330952667</v>
      </c>
      <c r="C30" s="308" t="n">
        <v>387.9837283185</v>
      </c>
    </row>
    <row r="31">
      <c r="A31" s="308" t="inlineStr">
        <is>
          <t>2022-12</t>
        </is>
      </c>
      <c r="B31" s="308" t="n">
        <v>140.6420952857</v>
      </c>
      <c r="C31" s="308" t="n">
        <v>365.645252784</v>
      </c>
    </row>
    <row r="32">
      <c r="A32" s="308" t="inlineStr">
        <is>
          <t>2023-01</t>
        </is>
      </c>
      <c r="B32" s="308" t="n">
        <v>144.3975954025</v>
      </c>
      <c r="C32" s="308" t="n">
        <v>388.6397049176</v>
      </c>
    </row>
    <row r="33">
      <c r="A33" s="308" t="inlineStr">
        <is>
          <t>2023-02</t>
        </is>
      </c>
      <c r="B33" s="308" t="n">
        <v>130.0749031794</v>
      </c>
      <c r="C33" s="308" t="n">
        <v>378.8682578986</v>
      </c>
    </row>
    <row r="34">
      <c r="A34" s="308" t="inlineStr">
        <is>
          <t>2023-03</t>
        </is>
      </c>
      <c r="B34" s="308" t="n">
        <v>135.7363767399</v>
      </c>
      <c r="C34" s="308" t="n">
        <v>392.9337203794</v>
      </c>
    </row>
    <row r="35">
      <c r="A35" s="308" t="inlineStr">
        <is>
          <t>2023-04</t>
        </is>
      </c>
      <c r="B35" s="308" t="n">
        <v>137.3671776346</v>
      </c>
      <c r="C35" s="308" t="n">
        <v>399.2108315235</v>
      </c>
    </row>
    <row r="36">
      <c r="A36" s="308" t="inlineStr">
        <is>
          <t>2023-05</t>
        </is>
      </c>
      <c r="B36" s="308" t="n">
        <v>134.4882685622</v>
      </c>
      <c r="C36" s="308" t="n">
        <v>401.0536531438</v>
      </c>
    </row>
    <row r="37">
      <c r="A37" s="308" t="inlineStr">
        <is>
          <t>2023-06</t>
        </is>
      </c>
      <c r="B37" s="308" t="n">
        <v>132.9055059693</v>
      </c>
      <c r="C37" s="308" t="n">
        <v>427.0476200424</v>
      </c>
    </row>
    <row r="38">
      <c r="A38" s="308" t="inlineStr">
        <is>
          <t>2023-07</t>
        </is>
      </c>
      <c r="B38" s="308" t="n">
        <v>137.2627582841</v>
      </c>
      <c r="C38" s="308" t="n">
        <v>441.0262813103</v>
      </c>
    </row>
    <row r="39">
      <c r="A39" s="308" t="inlineStr">
        <is>
          <t>2023-08</t>
        </is>
      </c>
      <c r="B39" s="308" t="n">
        <v>129.8151362426</v>
      </c>
      <c r="C39" s="308" t="n">
        <v>433.8587251536</v>
      </c>
    </row>
    <row r="40">
      <c r="A40" s="308" t="inlineStr">
        <is>
          <t>2023-09</t>
        </is>
      </c>
      <c r="B40" s="308" t="n">
        <v>115.8642664042</v>
      </c>
      <c r="C40" s="308" t="n">
        <v>413.2967305907</v>
      </c>
    </row>
    <row r="41">
      <c r="A41" s="308" t="inlineStr">
        <is>
          <t>2023-10</t>
        </is>
      </c>
      <c r="B41" s="308" t="n">
        <v>110.0818133123</v>
      </c>
      <c r="C41" s="308" t="n">
        <v>404.3246297675</v>
      </c>
    </row>
    <row r="42">
      <c r="A42" s="308" t="inlineStr">
        <is>
          <t>2023-11</t>
        </is>
      </c>
      <c r="B42" s="308" t="n">
        <v>124.0756138942</v>
      </c>
      <c r="C42" s="308" t="n">
        <v>441.2571999663</v>
      </c>
    </row>
    <row r="43">
      <c r="A43" s="308" t="inlineStr">
        <is>
          <t>2023-12</t>
        </is>
      </c>
      <c r="B43" s="308" t="n">
        <v>124.2167800204</v>
      </c>
      <c r="C43" s="308" t="n">
        <v>461.4061014052</v>
      </c>
    </row>
    <row r="44">
      <c r="A44" s="308" t="inlineStr">
        <is>
          <t>2024-01</t>
        </is>
      </c>
      <c r="B44" s="308" t="n">
        <v>116.7161531793</v>
      </c>
      <c r="C44" s="308" t="n">
        <v>468.7546616872</v>
      </c>
    </row>
    <row r="45">
      <c r="A45" s="308" t="inlineStr">
        <is>
          <t>2024-02</t>
        </is>
      </c>
      <c r="B45" s="308" t="n">
        <v>112.2060993717</v>
      </c>
      <c r="C45" s="308" t="n">
        <v>493.2175043697</v>
      </c>
    </row>
    <row r="46">
      <c r="A46" s="308" t="inlineStr">
        <is>
          <t>2024-03</t>
        </is>
      </c>
      <c r="B46" s="308" t="n">
        <v>115.6800017227</v>
      </c>
      <c r="C46" s="308" t="n">
        <v>509.3575022438</v>
      </c>
    </row>
    <row r="47">
      <c r="A47" s="308" t="inlineStr">
        <is>
          <t>2024-04</t>
        </is>
      </c>
      <c r="B47" s="308" t="n">
        <v>115.7841241365</v>
      </c>
      <c r="C47" s="308" t="n">
        <v>488.8203853716</v>
      </c>
    </row>
    <row r="48">
      <c r="A48" s="308" t="inlineStr">
        <is>
          <t>2024-05</t>
        </is>
      </c>
      <c r="B48" s="308" t="n">
        <v>124.4904501894</v>
      </c>
      <c r="C48" s="308" t="n">
        <v>513.5447759541</v>
      </c>
    </row>
    <row r="49">
      <c r="A49" s="308" t="inlineStr">
        <is>
          <t>2024-06</t>
        </is>
      </c>
      <c r="B49" s="308" t="n">
        <v>122.9577620743</v>
      </c>
      <c r="C49" s="308" t="n">
        <v>531.6650443674999</v>
      </c>
    </row>
    <row r="50">
      <c r="A50" s="308" t="inlineStr">
        <is>
          <t>2024-07</t>
        </is>
      </c>
      <c r="B50" s="308" t="n">
        <v>135.5239006573</v>
      </c>
      <c r="C50" s="308" t="n">
        <v>538.1030154865</v>
      </c>
    </row>
    <row r="51">
      <c r="A51" s="308" t="inlineStr">
        <is>
          <t>2024-08</t>
        </is>
      </c>
      <c r="B51" s="308" t="n">
        <v>136.984581257</v>
      </c>
      <c r="C51" s="308" t="n">
        <v>550.6761093107</v>
      </c>
    </row>
    <row r="52">
      <c r="A52" s="308" t="inlineStr">
        <is>
          <t>2024-09</t>
        </is>
      </c>
      <c r="B52" s="308" t="n">
        <v>139.9708298143</v>
      </c>
      <c r="C52" s="308" t="n">
        <v>562.2453646183</v>
      </c>
    </row>
    <row r="53">
      <c r="A53" s="308" t="inlineStr">
        <is>
          <t>2024-10</t>
        </is>
      </c>
      <c r="B53" s="308" t="n">
        <v>132.1893552083</v>
      </c>
      <c r="C53" s="308" t="n">
        <v>557.2281165235</v>
      </c>
    </row>
    <row r="54">
      <c r="A54" s="308" t="inlineStr">
        <is>
          <t>2024-11</t>
        </is>
      </c>
      <c r="B54" s="308" t="n">
        <v>131.8266529543</v>
      </c>
      <c r="C54" s="308" t="n">
        <v>590.4575858386</v>
      </c>
    </row>
    <row r="55">
      <c r="A55" s="308" t="inlineStr">
        <is>
          <t>2024-12</t>
        </is>
      </c>
      <c r="B55" s="308" t="n">
        <v>119.8415366313</v>
      </c>
      <c r="C55" s="308" t="n">
        <v>576.2277005713</v>
      </c>
    </row>
    <row r="56">
      <c r="A56" s="308" t="inlineStr">
        <is>
          <t>2025-01</t>
        </is>
      </c>
      <c r="B56" s="308" t="n">
        <v>119.9859356231</v>
      </c>
      <c r="C56" s="308" t="n">
        <v>591.7031032586</v>
      </c>
    </row>
    <row r="57">
      <c r="A57" s="308" t="inlineStr">
        <is>
          <t>2025-02</t>
        </is>
      </c>
      <c r="B57" s="308" t="n">
        <v>131.7103521744</v>
      </c>
      <c r="C57" s="308" t="n">
        <v>584.1915354993</v>
      </c>
    </row>
    <row r="58">
      <c r="A58" s="308" t="inlineStr">
        <is>
          <t>2025-03</t>
        </is>
      </c>
      <c r="B58" s="308" t="n">
        <v>142.8985155017</v>
      </c>
      <c r="C58" s="308" t="n">
        <v>551.6398309809</v>
      </c>
    </row>
    <row r="59">
      <c r="A59" s="308" t="inlineStr">
        <is>
          <t>2025-04</t>
        </is>
      </c>
      <c r="B59" s="308" t="n">
        <v>142.4044927054</v>
      </c>
      <c r="C59" s="308" t="n">
        <v>546.8570261752</v>
      </c>
    </row>
    <row r="60">
      <c r="A60" s="308" t="inlineStr">
        <is>
          <t>2025-05</t>
        </is>
      </c>
      <c r="B60" s="308" t="n">
        <v>139.347313571</v>
      </c>
      <c r="C60" s="308" t="n">
        <v>581.2241906037</v>
      </c>
    </row>
    <row r="61">
      <c r="A61" s="308" t="inlineStr">
        <is>
          <t>2025-06</t>
        </is>
      </c>
      <c r="B61" s="308" t="n">
        <v>135.5851212902</v>
      </c>
      <c r="C61" s="308" t="n">
        <v>611.0954844284</v>
      </c>
    </row>
    <row r="62">
      <c r="A62" s="308" t="inlineStr">
        <is>
          <t>2025-07</t>
        </is>
      </c>
      <c r="B62" s="308" t="n">
        <v>136.6864884605</v>
      </c>
      <c r="C62" s="308" t="n">
        <v>625.1699179372</v>
      </c>
    </row>
    <row r="63">
      <c r="A63" s="308" t="inlineStr">
        <is>
          <t>2025-08</t>
        </is>
      </c>
      <c r="B63" s="308" t="n">
        <v>140.6882229922</v>
      </c>
      <c r="C63" s="308" t="n">
        <v>637.9981261317999</v>
      </c>
    </row>
    <row r="64">
      <c r="A64" s="308" t="inlineStr">
        <is>
          <t>2025-09</t>
        </is>
      </c>
      <c r="B64" s="308" t="n">
        <v>136.4531653424</v>
      </c>
      <c r="C64" s="308" t="n">
        <v>660.7149899586</v>
      </c>
    </row>
    <row r="65">
      <c r="A65" s="308" t="inlineStr">
        <is>
          <t>2025-10</t>
        </is>
      </c>
      <c r="B65" s="308" t="n">
        <v>125.9047347146</v>
      </c>
      <c r="C65" s="308" t="n">
        <v>676.4647183211</v>
      </c>
    </row>
    <row r="66">
      <c r="A66" s="308" t="inlineStr">
        <is>
          <t>2025-11</t>
        </is>
      </c>
      <c r="B66" s="308" t="n">
        <v>128.3151397162</v>
      </c>
      <c r="C66" s="308" t="n">
        <v>677.7838076613</v>
      </c>
    </row>
    <row r="67">
      <c r="A67" s="308" t="inlineStr">
        <is>
          <t>2025-12</t>
        </is>
      </c>
      <c r="B67" s="308" t="n">
        <v>128.7393383022</v>
      </c>
      <c r="C67" s="308" t="n">
        <v>678.3067456674</v>
      </c>
    </row>
    <row r="68">
      <c r="A68" s="308" t="inlineStr">
        <is>
          <t>2026-01</t>
        </is>
      </c>
      <c r="B68" s="308" t="n">
        <v>127.3878218771</v>
      </c>
      <c r="C68" s="308" t="n">
        <v>688.3034942507001</v>
      </c>
    </row>
    <row r="69">
      <c r="A69" s="308" t="inlineStr">
        <is>
          <t>2026-02</t>
        </is>
      </c>
      <c r="B69" s="308" t="n">
        <v>135.0828853709</v>
      </c>
      <c r="C69" s="308" t="n">
        <v>682.3551801683</v>
      </c>
    </row>
    <row r="70">
      <c r="A70" s="308" t="inlineStr">
        <is>
          <t>2026-03</t>
        </is>
      </c>
      <c r="B70" s="308" t="n">
        <v>135.1424676183</v>
      </c>
      <c r="C70" s="308" t="n">
        <v>648.6864324889</v>
      </c>
    </row>
    <row r="71">
      <c r="A71" s="308" t="inlineStr">
        <is>
          <t>2026-04</t>
        </is>
      </c>
      <c r="B71" s="308" t="n">
        <v>127.5258703178</v>
      </c>
      <c r="C71" s="308" t="n">
        <v>716.8327206883999</v>
      </c>
    </row>
    <row r="72">
      <c r="A72" s="308" t="inlineStr">
        <is>
          <t>2026-05</t>
        </is>
      </c>
      <c r="B72" s="308" t="n">
        <v>123.27</v>
      </c>
      <c r="C72" s="308" t="n">
        <v>754.5565587988</v>
      </c>
    </row>
    <row r="73">
      <c r="A73" s="308" t="inlineStr">
        <is>
          <t>2026-06</t>
        </is>
      </c>
      <c r="B73" s="308" t="n">
        <v>131.58</v>
      </c>
      <c r="C73" s="308" t="n">
        <v>746.77</v>
      </c>
    </row>
    <row r="74">
      <c r="A74" s="308" t="inlineStr">
        <is>
          <t>2026-07</t>
        </is>
      </c>
      <c r="B74" s="308" t="n">
        <v>134.17</v>
      </c>
      <c r="C74" s="308" t="n">
        <v>747.03</v>
      </c>
    </row>
    <row r="75">
      <c r="A75" s="308" t="inlineStr">
        <is>
          <t>2026-08</t>
        </is>
      </c>
      <c r="B75" s="308" t="n">
        <v>135.31</v>
      </c>
      <c r="C75" s="308" t="n">
        <v>773.03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3">
        <f>IF(ISNUMBER(Valuation!$B$15),Valuation!$B$15,Market!$B$37)</f>
        <v/>
      </c>
      <c r="I3" s="453">
        <f>IF(ISNUMBER(Valuation!$B$15),Valuation!$B$15,Market!$B$37)</f>
        <v/>
      </c>
      <c r="J3" s="453">
        <f>IF(ISNUMBER(Valuation!$B$15),Valuation!$B$15,Market!$B$37)</f>
        <v/>
      </c>
      <c r="K3" s="453">
        <f>IF(ISNUMBER(Valuation!$B$15),Valuation!$B$15,Market!$B$37)</f>
        <v/>
      </c>
      <c r="L3" s="453">
        <f>IF(ISNUMBER(Valuation!$B$15),Valuation!$B$15,Market!$B$37)</f>
        <v/>
      </c>
    </row>
    <row r="5">
      <c r="C5" s="453">
        <f>AVERAGE(Metrics!$C$6:$L$6)</f>
        <v/>
      </c>
      <c r="D5" s="453">
        <f>AVERAGE(Metrics!$C$6:$L$6)</f>
        <v/>
      </c>
      <c r="E5" s="453">
        <f>AVERAGE(Metrics!$C$6:$L$6)</f>
        <v/>
      </c>
      <c r="F5" s="453">
        <f>AVERAGE(Metrics!$C$6:$L$6)</f>
        <v/>
      </c>
      <c r="G5" s="453">
        <f>AVERAGE(Metrics!$C$6:$L$6)</f>
        <v/>
      </c>
      <c r="H5" s="453">
        <f>AVERAGE(Metrics!$C$6:$L$6)</f>
        <v/>
      </c>
      <c r="I5" s="453">
        <f>AVERAGE(Metrics!$C$6:$L$6)</f>
        <v/>
      </c>
      <c r="J5" s="453">
        <f>AVERAGE(Metrics!$C$6:$L$6)</f>
        <v/>
      </c>
      <c r="K5" s="453">
        <f>AVERAGE(Metrics!$C$6:$L$6)</f>
        <v/>
      </c>
      <c r="L5" s="453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4">
        <f>AVERAGE(Metrics!$C$181:$L$181)</f>
        <v/>
      </c>
      <c r="D14" s="454">
        <f>AVERAGE(Metrics!$C$181:$L$181)</f>
        <v/>
      </c>
      <c r="E14" s="454">
        <f>AVERAGE(Metrics!$C$181:$L$181)</f>
        <v/>
      </c>
      <c r="F14" s="454">
        <f>AVERAGE(Metrics!$C$181:$L$181)</f>
        <v/>
      </c>
      <c r="G14" s="454">
        <f>AVERAGE(Metrics!$C$181:$L$181)</f>
        <v/>
      </c>
      <c r="H14" s="454">
        <f>AVERAGE(Metrics!$C$181:$L$181)</f>
        <v/>
      </c>
      <c r="I14" s="454">
        <f>AVERAGE(Metrics!$C$181:$L$181)</f>
        <v/>
      </c>
      <c r="J14" s="454">
        <f>AVERAGE(Metrics!$C$181:$L$181)</f>
        <v/>
      </c>
      <c r="K14" s="454">
        <f>AVERAGE(Metrics!$C$181:$L$181)</f>
        <v/>
      </c>
      <c r="L14" s="454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2026-09-24T11:42:55Z</dcterms:modified>
  <cp:lastModifiedBy>Francesco Laconi</cp:lastModifiedBy>
  <cp:revision>16</cp:revision>
</cp:coreProperties>
</file>