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name val="Helvetica"/>
      <b val="1"/>
      <color rgb="00FFFFFF"/>
      <sz val="11"/>
    </font>
    <font>
      <name val="Helvetica"/>
      <color rgb="000000FF"/>
      <sz val="10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50" fillId="0" borderId="8" pivotButton="0" quotePrefix="0" xfId="0"/>
    <xf numFmtId="0" fontId="51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2" fillId="0" borderId="8" pivotButton="0" quotePrefix="0" xfId="0"/>
    <xf numFmtId="0" fontId="52" fillId="0" borderId="0" pivotButton="0" quotePrefix="0" xfId="0"/>
    <xf numFmtId="0" fontId="51" fillId="20" borderId="0" pivotButton="0" quotePrefix="0" xfId="0"/>
    <xf numFmtId="0" fontId="53" fillId="0" borderId="0" pivotButton="0" quotePrefix="0" xfId="0"/>
    <xf numFmtId="165" fontId="53" fillId="0" borderId="9" pivotButton="0" quotePrefix="0" xfId="0"/>
    <xf numFmtId="170" fontId="54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4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3" fillId="0" borderId="8" pivotButton="0" quotePrefix="0" xfId="0"/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68" t="inlineStr">
        <is>
          <t>AMZN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69" t="inlineStr">
        <is>
          <t>Business, Returns &amp; Capital Allocation</t>
        </is>
      </c>
      <c r="B13" s="470" t="n"/>
      <c r="C13" s="470" t="n"/>
      <c r="D13" s="470" t="n"/>
      <c r="E13" s="470" t="n"/>
      <c r="F13" s="470" t="n"/>
      <c r="G13" s="470" t="n"/>
      <c r="H13" s="470" t="n"/>
      <c r="I13" s="470" t="n"/>
      <c r="J13" s="470" t="n"/>
      <c r="K13" s="470" t="n"/>
      <c r="L13" s="470" t="n"/>
      <c r="M13" s="47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7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7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69" t="inlineStr">
        <is>
          <t>Financial Performance (10-Year)</t>
        </is>
      </c>
      <c r="B68" s="470" t="n"/>
      <c r="C68" s="470" t="n"/>
      <c r="D68" s="470" t="n"/>
      <c r="E68" s="470" t="n"/>
      <c r="F68" s="470" t="n"/>
      <c r="G68" s="470" t="n"/>
      <c r="H68" s="470" t="n"/>
      <c r="I68" s="470" t="n"/>
      <c r="J68" s="470" t="n"/>
      <c r="K68" s="470" t="n"/>
      <c r="L68" s="470" t="n"/>
      <c r="M68" s="47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7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7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7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7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7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7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69" t="inlineStr">
        <is>
          <t>Valuation</t>
        </is>
      </c>
      <c r="B227" s="470" t="n"/>
      <c r="C227" s="470" t="n"/>
      <c r="D227" s="470" t="n"/>
      <c r="E227" s="470" t="n"/>
      <c r="F227" s="470" t="n"/>
      <c r="G227" s="470" t="n"/>
      <c r="H227" s="470" t="n"/>
      <c r="I227" s="470" t="n"/>
      <c r="J227" s="470" t="n"/>
      <c r="K227" s="470" t="n"/>
      <c r="L227" s="470" t="n"/>
      <c r="M227" s="47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7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7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7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7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502" t="inlineStr">
        <is>
          <t>WACC \ TGR</t>
        </is>
      </c>
      <c r="B308" s="476">
        <f>Valuation!B$148</f>
        <v/>
      </c>
      <c r="C308" s="476">
        <f>Valuation!C$148</f>
        <v/>
      </c>
      <c r="D308" s="476">
        <f>Valuation!D$148</f>
        <v/>
      </c>
      <c r="E308" s="476">
        <f>Valuation!E$148</f>
        <v/>
      </c>
      <c r="F308" s="476">
        <f>Valuation!F$148</f>
        <v/>
      </c>
      <c r="G308" s="476">
        <f>Valuation!G$148</f>
        <v/>
      </c>
      <c r="H308" s="47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76">
        <f>Valuation!$A$149</f>
        <v/>
      </c>
      <c r="B309" s="480">
        <f>Valuation!B$149</f>
        <v/>
      </c>
      <c r="C309" s="480">
        <f>Valuation!C$149</f>
        <v/>
      </c>
      <c r="D309" s="480">
        <f>Valuation!D$149</f>
        <v/>
      </c>
      <c r="E309" s="480">
        <f>Valuation!E$149</f>
        <v/>
      </c>
      <c r="F309" s="480">
        <f>Valuation!F$149</f>
        <v/>
      </c>
      <c r="G309" s="480">
        <f>Valuation!G$149</f>
        <v/>
      </c>
      <c r="H309" s="48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76">
        <f>Valuation!$A$150</f>
        <v/>
      </c>
      <c r="B310" s="480">
        <f>Valuation!B$150</f>
        <v/>
      </c>
      <c r="C310" s="480">
        <f>Valuation!C$150</f>
        <v/>
      </c>
      <c r="D310" s="480">
        <f>Valuation!D$150</f>
        <v/>
      </c>
      <c r="E310" s="480">
        <f>Valuation!E$150</f>
        <v/>
      </c>
      <c r="F310" s="480">
        <f>Valuation!F$150</f>
        <v/>
      </c>
      <c r="G310" s="480">
        <f>Valuation!G$150</f>
        <v/>
      </c>
      <c r="H310" s="48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76">
        <f>Valuation!$A$151</f>
        <v/>
      </c>
      <c r="B311" s="480">
        <f>Valuation!B$151</f>
        <v/>
      </c>
      <c r="C311" s="480">
        <f>Valuation!C$151</f>
        <v/>
      </c>
      <c r="D311" s="480">
        <f>Valuation!D$151</f>
        <v/>
      </c>
      <c r="E311" s="480">
        <f>Valuation!E$151</f>
        <v/>
      </c>
      <c r="F311" s="480">
        <f>Valuation!F$151</f>
        <v/>
      </c>
      <c r="G311" s="480">
        <f>Valuation!G$151</f>
        <v/>
      </c>
      <c r="H311" s="48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76">
        <f>Valuation!$A$152</f>
        <v/>
      </c>
      <c r="B312" s="480">
        <f>Valuation!B$152</f>
        <v/>
      </c>
      <c r="C312" s="480">
        <f>Valuation!C$152</f>
        <v/>
      </c>
      <c r="D312" s="480">
        <f>Valuation!D$152</f>
        <v/>
      </c>
      <c r="E312" s="480">
        <f>Valuation!E$152</f>
        <v/>
      </c>
      <c r="F312" s="480">
        <f>Valuation!F$152</f>
        <v/>
      </c>
      <c r="G312" s="480">
        <f>Valuation!G$152</f>
        <v/>
      </c>
      <c r="H312" s="48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76">
        <f>Valuation!$A$153</f>
        <v/>
      </c>
      <c r="B313" s="480">
        <f>Valuation!B$153</f>
        <v/>
      </c>
      <c r="C313" s="480">
        <f>Valuation!C$153</f>
        <v/>
      </c>
      <c r="D313" s="480">
        <f>Valuation!D$153</f>
        <v/>
      </c>
      <c r="E313" s="480">
        <f>Valuation!E$153</f>
        <v/>
      </c>
      <c r="F313" s="480">
        <f>Valuation!F$153</f>
        <v/>
      </c>
      <c r="G313" s="480">
        <f>Valuation!G$153</f>
        <v/>
      </c>
      <c r="H313" s="48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76">
        <f>Valuation!$A$154</f>
        <v/>
      </c>
      <c r="B314" s="480">
        <f>Valuation!B$154</f>
        <v/>
      </c>
      <c r="C314" s="480">
        <f>Valuation!C$154</f>
        <v/>
      </c>
      <c r="D314" s="480">
        <f>Valuation!D$154</f>
        <v/>
      </c>
      <c r="E314" s="480">
        <f>Valuation!E$154</f>
        <v/>
      </c>
      <c r="F314" s="480">
        <f>Valuation!F$154</f>
        <v/>
      </c>
      <c r="G314" s="480">
        <f>Valuation!G$154</f>
        <v/>
      </c>
      <c r="H314" s="48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76">
        <f>Valuation!$A$155</f>
        <v/>
      </c>
      <c r="B315" s="480">
        <f>Valuation!B$155</f>
        <v/>
      </c>
      <c r="C315" s="480">
        <f>Valuation!C$155</f>
        <v/>
      </c>
      <c r="D315" s="480">
        <f>Valuation!D$155</f>
        <v/>
      </c>
      <c r="E315" s="480">
        <f>Valuation!E$155</f>
        <v/>
      </c>
      <c r="F315" s="480">
        <f>Valuation!F$155</f>
        <v/>
      </c>
      <c r="G315" s="480">
        <f>Valuation!G$155</f>
        <v/>
      </c>
      <c r="H315" s="48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76">
        <f>Valuation!$A$156</f>
        <v/>
      </c>
      <c r="B316" s="480">
        <f>Valuation!B$156</f>
        <v/>
      </c>
      <c r="C316" s="480">
        <f>Valuation!C$156</f>
        <v/>
      </c>
      <c r="D316" s="480">
        <f>Valuation!D$156</f>
        <v/>
      </c>
      <c r="E316" s="480">
        <f>Valuation!E$156</f>
        <v/>
      </c>
      <c r="F316" s="480">
        <f>Valuation!F$156</f>
        <v/>
      </c>
      <c r="G316" s="480">
        <f>Valuation!G$156</f>
        <v/>
      </c>
      <c r="H316" s="48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76">
        <f>Valuation!$A$157</f>
        <v/>
      </c>
      <c r="B317" s="480">
        <f>Valuation!B$157</f>
        <v/>
      </c>
      <c r="C317" s="480">
        <f>Valuation!C$157</f>
        <v/>
      </c>
      <c r="D317" s="480">
        <f>Valuation!D$157</f>
        <v/>
      </c>
      <c r="E317" s="480">
        <f>Valuation!E$157</f>
        <v/>
      </c>
      <c r="F317" s="480">
        <f>Valuation!F$157</f>
        <v/>
      </c>
      <c r="G317" s="480">
        <f>Valuation!G$157</f>
        <v/>
      </c>
      <c r="H317" s="48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69" t="inlineStr">
        <is>
          <t>Quarterly Trend</t>
        </is>
      </c>
      <c r="B323" s="470" t="n"/>
      <c r="C323" s="470" t="n"/>
      <c r="D323" s="470" t="n"/>
      <c r="E323" s="470" t="n"/>
      <c r="F323" s="470" t="n"/>
      <c r="G323" s="470" t="n"/>
      <c r="H323" s="470" t="n"/>
      <c r="I323" s="470" t="n"/>
      <c r="J323" s="470" t="n"/>
      <c r="K323" s="470" t="n"/>
      <c r="L323" s="470" t="n"/>
      <c r="M323" s="47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7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90" t="n"/>
      <c r="C4" s="490" t="n"/>
      <c r="D4" s="490" t="n"/>
      <c r="E4" s="490" t="n"/>
      <c r="F4" s="490" t="n"/>
      <c r="G4" s="490" t="n"/>
      <c r="H4" s="490" t="n"/>
      <c r="I4" s="490" t="n"/>
      <c r="J4" s="490" t="n"/>
      <c r="K4" s="490" t="n"/>
      <c r="L4" s="490" t="n"/>
      <c r="M4" s="490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260.14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287.2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196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10790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2806910.6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-54633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2752277.6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18.88601327102675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36.28172942817294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0.7107231920199502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0.002732079618743562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90" t="n"/>
      <c r="C23" s="490" t="n"/>
      <c r="D23" s="490" t="n"/>
      <c r="E23" s="490" t="n"/>
      <c r="F23" s="490" t="n"/>
      <c r="G23" s="490" t="n"/>
      <c r="H23" s="490" t="n"/>
      <c r="I23" s="490" t="n"/>
      <c r="J23" s="490" t="n"/>
      <c r="K23" s="490" t="n"/>
      <c r="L23" s="490" t="n"/>
      <c r="M23" s="490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1.44</v>
      </c>
      <c r="C26" s="503" t="inlineStr">
        <is>
          <t>Market-input cost of capital: the APPROVED WACC is Valuation!B15 (10.81%)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04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05" t="n">
        <v>0.0361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05" t="n">
        <v>0.23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90" t="n"/>
      <c r="C39" s="490" t="n"/>
      <c r="D39" s="490" t="n"/>
      <c r="E39" s="490" t="n"/>
      <c r="F39" s="490" t="n"/>
      <c r="G39" s="490" t="n"/>
      <c r="H39" s="490" t="n"/>
      <c r="I39" s="490" t="n"/>
      <c r="J39" s="490" t="n"/>
      <c r="K39" s="490" t="n"/>
      <c r="L39" s="490" t="n"/>
      <c r="M39" s="490" t="n"/>
    </row>
    <row r="40" ht="18" customHeight="1" s="74">
      <c r="A40" s="306" t="inlineStr">
        <is>
          <t>Fiscal Year</t>
        </is>
      </c>
      <c r="B40" s="457" t="inlineStr">
        <is>
          <t>2015</t>
        </is>
      </c>
      <c r="C40" s="457" t="inlineStr">
        <is>
          <t>2016</t>
        </is>
      </c>
      <c r="D40" s="457" t="inlineStr">
        <is>
          <t>2017</t>
        </is>
      </c>
      <c r="E40" s="457" t="inlineStr">
        <is>
          <t>2018</t>
        </is>
      </c>
      <c r="F40" s="457" t="inlineStr">
        <is>
          <t>2019</t>
        </is>
      </c>
      <c r="G40" s="457" t="inlineStr">
        <is>
          <t>2020</t>
        </is>
      </c>
      <c r="H40" s="457" t="inlineStr">
        <is>
          <t>2021</t>
        </is>
      </c>
      <c r="I40" s="457" t="inlineStr">
        <is>
          <t>2022</t>
        </is>
      </c>
      <c r="J40" s="457" t="inlineStr">
        <is>
          <t>2023</t>
        </is>
      </c>
      <c r="K40" s="457" t="inlineStr">
        <is>
          <t>2024</t>
        </is>
      </c>
      <c r="L40" s="45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58" t="n">
        <v>675.89</v>
      </c>
      <c r="C41" s="458" t="n">
        <v>749.87</v>
      </c>
      <c r="D41" s="458" t="n">
        <v>1169.47</v>
      </c>
      <c r="E41" s="458" t="n">
        <v>1501.97</v>
      </c>
      <c r="F41" s="458" t="n">
        <v>1847.84</v>
      </c>
      <c r="G41" s="458" t="n">
        <v>3256.93</v>
      </c>
      <c r="H41" s="458" t="n">
        <v>3334.34</v>
      </c>
      <c r="I41" s="458" t="n">
        <v>84</v>
      </c>
      <c r="J41" s="458" t="n">
        <v>151.94</v>
      </c>
      <c r="K41" s="458" t="n">
        <v>219.39</v>
      </c>
      <c r="L41" s="458" t="n">
        <v>230.82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90" t="n"/>
      <c r="C44" s="490" t="n"/>
      <c r="D44" s="490" t="n"/>
      <c r="E44" s="490" t="n"/>
      <c r="F44" s="490" t="n"/>
      <c r="G44" s="490" t="n"/>
      <c r="H44" s="490" t="n"/>
      <c r="I44" s="490" t="n"/>
      <c r="J44" s="490" t="n"/>
      <c r="K44" s="490" t="n"/>
      <c r="L44" s="490" t="n"/>
      <c r="M44" s="490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59" t="n">
        <v>22.43</v>
      </c>
      <c r="C46" s="459" t="n">
        <v>18.53</v>
      </c>
      <c r="D46" s="459" t="n">
        <v>29.97</v>
      </c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59" t="n">
        <v>46.85</v>
      </c>
      <c r="C47" s="459" t="n">
        <v>27.11</v>
      </c>
      <c r="D47" s="459" t="n">
        <v>34.65</v>
      </c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59" t="n">
        <v>1.4</v>
      </c>
      <c r="C48" s="459" t="n">
        <v>1.8</v>
      </c>
      <c r="D48" s="459" t="n">
        <v>1.6</v>
      </c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AMZN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Amazon.com,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Consumer Discretionary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1.44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260.14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2806000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2026-08-20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135987</v>
      </c>
      <c r="D14" s="379" t="n">
        <v>177866</v>
      </c>
      <c r="E14" s="379" t="n">
        <v>232887</v>
      </c>
      <c r="F14" s="379" t="n">
        <v>280522</v>
      </c>
      <c r="G14" s="379" t="n">
        <v>386064</v>
      </c>
      <c r="H14" s="379" t="n">
        <v>469822</v>
      </c>
      <c r="I14" s="379" t="n">
        <v>513983</v>
      </c>
      <c r="J14" s="379" t="n">
        <v>574785</v>
      </c>
      <c r="K14" s="379" t="n">
        <v>637959</v>
      </c>
      <c r="L14" s="379" t="n">
        <v>716924</v>
      </c>
      <c r="M14" s="308" t="inlineStr">
        <is>
          <t>AMZN 10k 2025.pdf | p.37 | Consolidated Statements of Operations | Total net sales | as-printed: 716,924</t>
        </is>
      </c>
      <c r="N14" s="380" t="n">
        <v>143313</v>
      </c>
      <c r="O14" s="380" t="n">
        <v>147977</v>
      </c>
      <c r="P14" s="380" t="n">
        <v>158877</v>
      </c>
      <c r="Q14" s="380" t="n">
        <v>187792</v>
      </c>
      <c r="R14" s="380" t="n">
        <v>155667</v>
      </c>
      <c r="S14" s="380" t="n">
        <v>167702</v>
      </c>
      <c r="T14" s="380" t="n">
        <v>180169</v>
      </c>
      <c r="U14" s="380" t="n">
        <v>213386</v>
      </c>
      <c r="V14" s="381" t="n">
        <v>181519</v>
      </c>
      <c r="W14" s="381" t="n">
        <v>200606</v>
      </c>
      <c r="X14" s="460" t="n"/>
      <c r="Y14" s="460" t="n"/>
    </row>
    <row r="15" ht="15" customHeight="1" s="74">
      <c r="A15" s="17" t="inlineStr">
        <is>
          <t>Cost of Goods Sold</t>
        </is>
      </c>
      <c r="B15" s="382" t="n"/>
      <c r="C15" s="382" t="n">
        <v>88265</v>
      </c>
      <c r="D15" s="382" t="n">
        <v>111934</v>
      </c>
      <c r="E15" s="382" t="n">
        <v>139156</v>
      </c>
      <c r="F15" s="382" t="n">
        <v>165536</v>
      </c>
      <c r="G15" s="382" t="n">
        <v>233307</v>
      </c>
      <c r="H15" s="382" t="n">
        <v>272344</v>
      </c>
      <c r="I15" s="382" t="n">
        <v>288831</v>
      </c>
      <c r="J15" s="382" t="n">
        <v>304739</v>
      </c>
      <c r="K15" s="382" t="n">
        <v>326288</v>
      </c>
      <c r="L15" s="382" t="n">
        <v>356414</v>
      </c>
      <c r="M15" s="308" t="inlineStr">
        <is>
          <t>AMZN 10k 2025.pdf | p.37 | Consolidated Statements of Operations | Cost of sales | as-printed: 356,414</t>
        </is>
      </c>
      <c r="N15" s="383" t="n">
        <v>72633</v>
      </c>
      <c r="O15" s="383" t="n">
        <v>73785</v>
      </c>
      <c r="P15" s="383" t="n">
        <v>80977</v>
      </c>
      <c r="Q15" s="383" t="n">
        <v>98893</v>
      </c>
      <c r="R15" s="383" t="n">
        <v>76976</v>
      </c>
      <c r="S15" s="383" t="n">
        <v>80809</v>
      </c>
      <c r="T15" s="383" t="n">
        <v>88670</v>
      </c>
      <c r="U15" s="383" t="n">
        <v>109959</v>
      </c>
      <c r="V15" s="384" t="n">
        <v>87463</v>
      </c>
      <c r="W15" s="384" t="n">
        <v>95778</v>
      </c>
      <c r="X15" s="460" t="n"/>
      <c r="Y15" s="460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61">
        <f>IFERROR(IF(OR(NOT(ISNUMBER(Data!X14)),NOT(ISNUMBER(Data!X15))),"-",Data!X14-Data!X15),"-")</f>
        <v/>
      </c>
      <c r="Y16" s="461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9665</v>
      </c>
      <c r="D17" s="382" t="n">
        <v>13743</v>
      </c>
      <c r="E17" s="382" t="n">
        <v>18150</v>
      </c>
      <c r="F17" s="382" t="n">
        <v>24081</v>
      </c>
      <c r="G17" s="382" t="n">
        <v>28676</v>
      </c>
      <c r="H17" s="382" t="n">
        <v>41374</v>
      </c>
      <c r="I17" s="382" t="n">
        <v>54129</v>
      </c>
      <c r="J17" s="382" t="n">
        <v>56186</v>
      </c>
      <c r="K17" s="382" t="n">
        <v>55266</v>
      </c>
      <c r="L17" s="382" t="n">
        <v>58301</v>
      </c>
      <c r="M17" s="308" t="inlineStr">
        <is>
          <t>AMZN 10k 2025.pdf | p.37 | Consolidated Statements of Operations | Sales and marketing + General and administrative (combined SG&amp;A; Amazon prints them as two separate operating-expense lines) | as-printed: 58,301</t>
        </is>
      </c>
      <c r="N17" s="383" t="n">
        <v>2742</v>
      </c>
      <c r="O17" s="383" t="n">
        <v>13553</v>
      </c>
      <c r="P17" s="383" t="n">
        <v>13322</v>
      </c>
      <c r="Q17" s="383" t="n">
        <v>25649</v>
      </c>
      <c r="R17" s="383" t="n">
        <v>12391</v>
      </c>
      <c r="S17" s="383" t="n">
        <v>14381</v>
      </c>
      <c r="T17" s="383" t="n">
        <v>14561</v>
      </c>
      <c r="U17" s="383" t="n">
        <v>16968</v>
      </c>
      <c r="V17" s="384" t="n">
        <v>2587</v>
      </c>
      <c r="W17" s="384" t="n">
        <v>14486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16085</v>
      </c>
      <c r="D18" s="379" t="n">
        <v>22620</v>
      </c>
      <c r="E18" s="379" t="n">
        <v>28837</v>
      </c>
      <c r="F18" s="379" t="n">
        <v>35931</v>
      </c>
      <c r="G18" s="379" t="n">
        <v>42740</v>
      </c>
      <c r="H18" s="379" t="n">
        <v>56052</v>
      </c>
      <c r="I18" s="379" t="n">
        <v>73213</v>
      </c>
      <c r="J18" s="379" t="n">
        <v>85622</v>
      </c>
      <c r="K18" s="379" t="n">
        <v>88544</v>
      </c>
      <c r="L18" s="379" t="n">
        <v>108521</v>
      </c>
      <c r="M18" s="308" t="inlineStr">
        <is>
          <t>AMZN 10k 2025.pdf | p.37 | Consolidated Statements of Operations | Technology and infrastructure | as-printed: 108,521</t>
        </is>
      </c>
      <c r="N18" s="380" t="n">
        <v>20424</v>
      </c>
      <c r="O18" s="380" t="n">
        <v>22304</v>
      </c>
      <c r="P18" s="380" t="n"/>
      <c r="Q18" s="380" t="n"/>
      <c r="R18" s="380" t="n">
        <v>22994</v>
      </c>
      <c r="S18" s="380" t="n">
        <v>27166</v>
      </c>
      <c r="T18" s="380" t="n">
        <v>28962</v>
      </c>
      <c r="U18" s="380" t="n">
        <v>29399</v>
      </c>
      <c r="V18" s="381" t="n">
        <v>29567</v>
      </c>
      <c r="W18" s="381" t="n">
        <v>33158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43536</v>
      </c>
      <c r="D19" s="71" t="n">
        <v>61826</v>
      </c>
      <c r="E19" s="71" t="n">
        <v>81310</v>
      </c>
      <c r="F19" s="71" t="n">
        <v>100445</v>
      </c>
      <c r="G19" s="71" t="n">
        <v>129858</v>
      </c>
      <c r="H19" s="71" t="n">
        <v>172599</v>
      </c>
      <c r="I19" s="71" t="n">
        <v>212904</v>
      </c>
      <c r="J19" s="71" t="n">
        <v>233194</v>
      </c>
      <c r="K19" s="71" t="n">
        <v>243078</v>
      </c>
      <c r="L19" s="71" t="n">
        <v>280535</v>
      </c>
      <c r="N19" s="216" t="n">
        <v>55373</v>
      </c>
      <c r="O19" s="216" t="n">
        <v>59520</v>
      </c>
      <c r="P19" s="216" t="n">
        <v>60489</v>
      </c>
      <c r="Q19" s="216" t="n">
        <v>67696</v>
      </c>
      <c r="R19" s="216" t="n">
        <v>60286</v>
      </c>
      <c r="S19" s="216" t="n">
        <v>67722</v>
      </c>
      <c r="T19" s="216" t="n">
        <v>74077</v>
      </c>
      <c r="U19" s="216" t="n">
        <v>78450</v>
      </c>
      <c r="V19" s="256" t="n">
        <v>70204</v>
      </c>
      <c r="W19" s="256" t="n">
        <v>77367</v>
      </c>
      <c r="X19" s="461" t="n"/>
      <c r="Y19" s="461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8116</v>
      </c>
      <c r="D21" s="382" t="n">
        <v>11478</v>
      </c>
      <c r="E21" s="382" t="n">
        <v>15341</v>
      </c>
      <c r="F21" s="382" t="n">
        <v>21789</v>
      </c>
      <c r="G21" s="382" t="n">
        <v>25251</v>
      </c>
      <c r="H21" s="382" t="n">
        <v>34296</v>
      </c>
      <c r="I21" s="382" t="n">
        <v>41921</v>
      </c>
      <c r="J21" s="382" t="n">
        <v>48663</v>
      </c>
      <c r="K21" s="382" t="n">
        <v>52795</v>
      </c>
      <c r="L21" s="382" t="n">
        <v>65756</v>
      </c>
      <c r="M21" s="308" t="inlineStr">
        <is>
          <t>AMZN 10k 2025.pdf | p.36 | Consolidated Statements of Cash Flows | Depreciation and amortization of property and equipment and capitalized content costs, operating lease assets, and other | as-printed: 65,756</t>
        </is>
      </c>
      <c r="N21" s="383" t="n">
        <v>11684</v>
      </c>
      <c r="O21" s="383" t="n">
        <v>12038</v>
      </c>
      <c r="P21" s="383" t="n">
        <v>13442</v>
      </c>
      <c r="Q21" s="383" t="n">
        <v>15631</v>
      </c>
      <c r="R21" s="383" t="n">
        <v>14262</v>
      </c>
      <c r="S21" s="383" t="n">
        <v>15227</v>
      </c>
      <c r="T21" s="383" t="n">
        <v>16796</v>
      </c>
      <c r="U21" s="383" t="n">
        <v>19471</v>
      </c>
      <c r="V21" s="384" t="n">
        <v>18945</v>
      </c>
      <c r="W21" s="384" t="n">
        <v>19988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4186</v>
      </c>
      <c r="D22" s="70" t="n">
        <v>4106</v>
      </c>
      <c r="E22" s="70" t="n">
        <v>12421</v>
      </c>
      <c r="F22" s="70" t="n">
        <v>14541</v>
      </c>
      <c r="G22" s="70" t="n">
        <v>22899</v>
      </c>
      <c r="H22" s="70" t="n">
        <v>24879</v>
      </c>
      <c r="I22" s="70" t="n">
        <v>12248</v>
      </c>
      <c r="J22" s="70" t="n">
        <v>36852</v>
      </c>
      <c r="K22" s="70" t="n">
        <v>68593</v>
      </c>
      <c r="L22" s="70" t="n">
        <v>79975</v>
      </c>
      <c r="M22" s="308" t="inlineStr">
        <is>
          <t>AMZN 10k 2025.pdf | p.37 | Consolidated Statements of Operations | Operating income | as-printed: 79,975</t>
        </is>
      </c>
      <c r="N22" s="220" t="n">
        <v>15307</v>
      </c>
      <c r="O22" s="220" t="n">
        <v>14672</v>
      </c>
      <c r="P22" s="220" t="n">
        <v>17411</v>
      </c>
      <c r="Q22" s="220" t="n">
        <v>21203</v>
      </c>
      <c r="R22" s="220" t="n">
        <v>18405</v>
      </c>
      <c r="S22" s="220" t="n">
        <v>19171</v>
      </c>
      <c r="T22" s="220" t="n">
        <v>17422</v>
      </c>
      <c r="U22" s="220" t="n">
        <v>24977</v>
      </c>
      <c r="V22" s="258" t="n">
        <v>23852</v>
      </c>
      <c r="W22" s="258" t="n">
        <v>27461</v>
      </c>
      <c r="X22" s="461" t="n"/>
      <c r="Y22" s="461" t="n"/>
    </row>
    <row r="23" ht="15" customHeight="1" s="74">
      <c r="A23" s="17" t="inlineStr">
        <is>
          <t>Interest Expense</t>
        </is>
      </c>
      <c r="B23" s="382" t="n"/>
      <c r="C23" s="382" t="n">
        <v>484</v>
      </c>
      <c r="D23" s="382" t="n">
        <v>848</v>
      </c>
      <c r="E23" s="382" t="n">
        <v>1417</v>
      </c>
      <c r="F23" s="382" t="n">
        <v>1600</v>
      </c>
      <c r="G23" s="382" t="n">
        <v>1647</v>
      </c>
      <c r="H23" s="382" t="n">
        <v>1809</v>
      </c>
      <c r="I23" s="382" t="n">
        <v>2367</v>
      </c>
      <c r="J23" s="382" t="n">
        <v>3182</v>
      </c>
      <c r="K23" s="382" t="n">
        <v>2406</v>
      </c>
      <c r="L23" s="382" t="n">
        <v>2274</v>
      </c>
      <c r="M23" s="308" t="inlineStr">
        <is>
          <t>AMZN 10k 2025.pdf | p.37 | Consolidated Statements of Operations | Interest expense | as-printed: (2,274)</t>
        </is>
      </c>
      <c r="N23" s="383" t="n">
        <v>-644</v>
      </c>
      <c r="O23" s="383" t="n">
        <v>-589</v>
      </c>
      <c r="P23" s="383" t="n">
        <v>-603</v>
      </c>
      <c r="Q23" s="383" t="n">
        <v>4242</v>
      </c>
      <c r="R23" s="383" t="n">
        <v>-541</v>
      </c>
      <c r="S23" s="383" t="n">
        <v>-516</v>
      </c>
      <c r="T23" s="383" t="n">
        <v>-538</v>
      </c>
      <c r="U23" s="383" t="n">
        <v>3869</v>
      </c>
      <c r="V23" s="384" t="n">
        <v>800</v>
      </c>
      <c r="W23" s="384" t="n">
        <v>1314</v>
      </c>
      <c r="X23" s="460" t="n"/>
      <c r="Y23" s="460" t="n"/>
    </row>
    <row r="24" ht="15" customHeight="1" s="74">
      <c r="A24" s="15" t="inlineStr">
        <is>
          <t>Pre-Tax Income</t>
        </is>
      </c>
      <c r="B24" s="70" t="n"/>
      <c r="C24" s="70" t="n">
        <v>3892</v>
      </c>
      <c r="D24" s="70" t="n">
        <v>3806</v>
      </c>
      <c r="E24" s="70" t="n">
        <v>11261</v>
      </c>
      <c r="F24" s="70" t="n">
        <v>13976</v>
      </c>
      <c r="G24" s="70" t="n">
        <v>24178</v>
      </c>
      <c r="H24" s="70" t="n">
        <v>38151</v>
      </c>
      <c r="I24" s="70" t="n">
        <v>-5936</v>
      </c>
      <c r="J24" s="70" t="n">
        <v>37557</v>
      </c>
      <c r="K24" s="70" t="n">
        <v>68614</v>
      </c>
      <c r="L24" s="70" t="n">
        <v>97311</v>
      </c>
      <c r="M24" s="308" t="inlineStr">
        <is>
          <t>AMZN 10k 2025.pdf | p.37 | Consolidated Statements of Operations | Income before income taxes | as-printed: 97,311</t>
        </is>
      </c>
      <c r="N24" s="220" t="n">
        <v>12983</v>
      </c>
      <c r="O24" s="220" t="n">
        <v>15245</v>
      </c>
      <c r="P24" s="220" t="n">
        <v>18037</v>
      </c>
      <c r="Q24" s="220" t="n">
        <v>22349</v>
      </c>
      <c r="R24" s="220" t="n">
        <v>21679</v>
      </c>
      <c r="S24" s="220" t="n">
        <v>20857</v>
      </c>
      <c r="T24" s="220" t="n">
        <v>28170</v>
      </c>
      <c r="U24" s="220" t="n">
        <v>26605</v>
      </c>
      <c r="V24" s="258" t="n">
        <v>39834</v>
      </c>
      <c r="W24" s="258" t="n">
        <v>80857</v>
      </c>
      <c r="X24" s="461" t="n"/>
      <c r="Y24" s="461" t="n"/>
    </row>
    <row r="25" ht="15" customHeight="1" s="74">
      <c r="A25" s="17" t="inlineStr">
        <is>
          <t>Tax Expense</t>
        </is>
      </c>
      <c r="B25" s="388" t="n"/>
      <c r="C25" s="388" t="n">
        <v>1425</v>
      </c>
      <c r="D25" s="388" t="n">
        <v>769</v>
      </c>
      <c r="E25" s="388" t="n">
        <v>1197</v>
      </c>
      <c r="F25" s="388" t="n">
        <v>2374</v>
      </c>
      <c r="G25" s="388" t="n">
        <v>2863</v>
      </c>
      <c r="H25" s="388" t="n">
        <v>4791</v>
      </c>
      <c r="I25" s="388" t="n">
        <v>-3217</v>
      </c>
      <c r="J25" s="388" t="n">
        <v>7120</v>
      </c>
      <c r="K25" s="388" t="n">
        <v>9265</v>
      </c>
      <c r="L25" s="388" t="n">
        <v>19087</v>
      </c>
      <c r="M25" s="308" t="inlineStr">
        <is>
          <t>AMZN 10k 2025.pdf | p.37 | Consolidated Statements of Operations | Provision for income taxes | as-printed: (19,087)</t>
        </is>
      </c>
      <c r="N25" s="389" t="n">
        <v>-2467</v>
      </c>
      <c r="O25" s="389" t="n">
        <v>-1767</v>
      </c>
      <c r="P25" s="389" t="n">
        <v>-2706</v>
      </c>
      <c r="Q25" s="389" t="n">
        <v>-2325</v>
      </c>
      <c r="R25" s="389" t="n">
        <v>-4553</v>
      </c>
      <c r="S25" s="389" t="n">
        <v>-2678</v>
      </c>
      <c r="T25" s="389" t="n">
        <v>-6910</v>
      </c>
      <c r="U25" s="389" t="n">
        <v>-4946</v>
      </c>
      <c r="V25" s="390" t="n">
        <v>-9560</v>
      </c>
      <c r="W25" s="390" t="n">
        <v>18199</v>
      </c>
      <c r="X25" s="460" t="n"/>
      <c r="Y25" s="460" t="n"/>
    </row>
    <row r="26" ht="15" customHeight="1" s="74">
      <c r="A26" s="15" t="inlineStr">
        <is>
          <t>Net Income</t>
        </is>
      </c>
      <c r="B26" s="379" t="n"/>
      <c r="C26" s="379" t="n">
        <v>2371</v>
      </c>
      <c r="D26" s="379" t="n">
        <v>3033</v>
      </c>
      <c r="E26" s="379" t="n">
        <v>10073</v>
      </c>
      <c r="F26" s="379" t="n">
        <v>11588</v>
      </c>
      <c r="G26" s="379" t="n">
        <v>21331</v>
      </c>
      <c r="H26" s="379" t="n">
        <v>33364</v>
      </c>
      <c r="I26" s="379" t="n">
        <v>-2722</v>
      </c>
      <c r="J26" s="379" t="n">
        <v>30425</v>
      </c>
      <c r="K26" s="379" t="n">
        <v>59248</v>
      </c>
      <c r="L26" s="379" t="n">
        <v>77670</v>
      </c>
      <c r="M26" s="308" t="inlineStr">
        <is>
          <t>AMZN 10k 2025.pdf | p.37 | Consolidated Statements of Operations | Net income | as-printed: 77,670</t>
        </is>
      </c>
      <c r="N26" s="380" t="n">
        <v>10431</v>
      </c>
      <c r="O26" s="380" t="n">
        <v>13485</v>
      </c>
      <c r="P26" s="380" t="n">
        <v>15328</v>
      </c>
      <c r="Q26" s="380" t="n">
        <v>20004</v>
      </c>
      <c r="R26" s="380" t="n">
        <v>17127</v>
      </c>
      <c r="S26" s="380" t="n">
        <v>18164</v>
      </c>
      <c r="T26" s="380" t="n">
        <v>21187</v>
      </c>
      <c r="U26" s="380" t="n">
        <v>21192</v>
      </c>
      <c r="V26" s="381" t="n">
        <v>30255</v>
      </c>
      <c r="W26" s="381" t="n">
        <v>62647</v>
      </c>
      <c r="X26" s="460" t="n"/>
      <c r="Y26" s="460" t="n"/>
    </row>
    <row r="27" ht="15" customHeight="1" s="74">
      <c r="A27" s="17" t="inlineStr">
        <is>
          <t>Diluted EPS</t>
        </is>
      </c>
      <c r="B27" s="391" t="n"/>
      <c r="C27" s="391" t="n">
        <v>4.9</v>
      </c>
      <c r="D27" s="391" t="n">
        <v>6.15</v>
      </c>
      <c r="E27" s="391" t="n">
        <v>20.14</v>
      </c>
      <c r="F27" s="391" t="n">
        <v>23.01</v>
      </c>
      <c r="G27" s="391" t="n">
        <v>41.83</v>
      </c>
      <c r="H27" s="391" t="n">
        <v>64.81</v>
      </c>
      <c r="I27" s="391" t="n">
        <v>-0.27</v>
      </c>
      <c r="J27" s="391" t="n">
        <v>2.9</v>
      </c>
      <c r="K27" s="391" t="n">
        <v>5.53</v>
      </c>
      <c r="L27" s="391" t="n">
        <v>7.17</v>
      </c>
      <c r="M27" s="308" t="inlineStr">
        <is>
          <t>AMZN 10k 2025.pdf | p.37 | Consolidated Statements of Operations | Diluted earnings per share | as-printed: 7.17</t>
        </is>
      </c>
      <c r="N27" s="392" t="n">
        <v>0.98</v>
      </c>
      <c r="O27" s="392" t="n">
        <v>1.26</v>
      </c>
      <c r="P27" s="392" t="n">
        <v>1.43</v>
      </c>
      <c r="Q27" s="392" t="n"/>
      <c r="R27" s="392" t="n">
        <v>1.59</v>
      </c>
      <c r="S27" s="392" t="n">
        <v>1.68</v>
      </c>
      <c r="T27" s="392" t="n">
        <v>1.95</v>
      </c>
      <c r="U27" s="392" t="n"/>
      <c r="V27" s="384" t="n">
        <v>2.78</v>
      </c>
      <c r="W27" s="384" t="n">
        <v>5.75</v>
      </c>
      <c r="X27" s="460" t="n"/>
      <c r="Y27" s="460" t="n"/>
    </row>
    <row r="28" ht="15" customHeight="1" s="74">
      <c r="A28" s="15" t="inlineStr">
        <is>
          <t>Diluted Shares Out. (M)</t>
        </is>
      </c>
      <c r="B28" s="393" t="n"/>
      <c r="C28" s="393" t="n">
        <v>484</v>
      </c>
      <c r="D28" s="393" t="n">
        <v>493</v>
      </c>
      <c r="E28" s="393" t="n">
        <v>500</v>
      </c>
      <c r="F28" s="393" t="n">
        <v>504</v>
      </c>
      <c r="G28" s="393" t="n">
        <v>510</v>
      </c>
      <c r="H28" s="393" t="n">
        <v>515</v>
      </c>
      <c r="I28" s="393" t="n">
        <v>10189</v>
      </c>
      <c r="J28" s="393" t="n">
        <v>10492</v>
      </c>
      <c r="K28" s="393" t="n">
        <v>10721</v>
      </c>
      <c r="L28" s="393" t="n">
        <v>10827</v>
      </c>
      <c r="M28" s="308" t="n">
        <v>10790</v>
      </c>
      <c r="N28" s="394" t="n">
        <v>10670</v>
      </c>
      <c r="O28" s="394" t="n">
        <v>10708</v>
      </c>
      <c r="P28" s="394" t="n">
        <v>10735</v>
      </c>
      <c r="Q28" s="394" t="n"/>
      <c r="R28" s="394" t="n">
        <v>10793</v>
      </c>
      <c r="S28" s="394" t="n">
        <v>10806</v>
      </c>
      <c r="T28" s="394" t="n">
        <v>10845</v>
      </c>
      <c r="U28" s="394" t="n"/>
      <c r="V28" s="381" t="n">
        <v>10874</v>
      </c>
      <c r="W28" s="381" t="n">
        <v>10903</v>
      </c>
      <c r="X28" s="460" t="n"/>
      <c r="Y28" s="460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20522</v>
      </c>
      <c r="E32" s="379" t="n">
        <v>31750</v>
      </c>
      <c r="F32" s="379" t="n">
        <v>36092</v>
      </c>
      <c r="G32" s="379" t="n">
        <v>42122</v>
      </c>
      <c r="H32" s="379" t="n">
        <v>36220</v>
      </c>
      <c r="I32" s="379" t="n">
        <v>53888</v>
      </c>
      <c r="J32" s="379" t="n">
        <v>73387</v>
      </c>
      <c r="K32" s="379" t="n">
        <v>78779</v>
      </c>
      <c r="L32" s="379" t="n">
        <v>86810</v>
      </c>
      <c r="M32" s="308" t="inlineStr">
        <is>
          <t>AMZN 10k 2025.pdf | p.39 | Consolidated Balance Sheets | Cash and cash equivalents | as-printed: 86,810</t>
        </is>
      </c>
      <c r="N32" s="380" t="n">
        <v>72852</v>
      </c>
      <c r="O32" s="380" t="n">
        <v>71178</v>
      </c>
      <c r="P32" s="380" t="n">
        <v>75091</v>
      </c>
      <c r="Q32" s="380" t="n">
        <v>78779</v>
      </c>
      <c r="R32" s="380" t="n">
        <v>66207</v>
      </c>
      <c r="S32" s="380" t="n">
        <v>57741</v>
      </c>
      <c r="T32" s="380" t="n">
        <v>66922</v>
      </c>
      <c r="U32" s="380" t="n">
        <v>86810</v>
      </c>
      <c r="V32" s="381" t="n">
        <v>101816</v>
      </c>
      <c r="W32" s="381" t="n">
        <v>78213</v>
      </c>
      <c r="X32" s="460" t="n"/>
      <c r="Y32" s="460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100</v>
      </c>
      <c r="E33" s="382" t="n">
        <v>1371</v>
      </c>
      <c r="F33" s="382" t="n">
        <v>1307</v>
      </c>
      <c r="G33" s="382" t="n">
        <v>1155</v>
      </c>
      <c r="H33" s="382" t="n">
        <v>1491</v>
      </c>
      <c r="I33" s="382" t="n">
        <v>2999</v>
      </c>
      <c r="J33" s="382" t="n">
        <v>8494</v>
      </c>
      <c r="K33" s="382" t="n">
        <v>5017</v>
      </c>
      <c r="L33" s="382" t="n">
        <v>2748</v>
      </c>
      <c r="M33" s="308" t="inlineStr">
        <is>
          <t>AMZN 10k 2025.pdf | p.58 | Note 6 — Debt | Less: current portion of long-term debt (debt footnote) | as-printed: 2,748</t>
        </is>
      </c>
      <c r="N33" s="383" t="n">
        <v>0</v>
      </c>
      <c r="O33" s="383" t="n">
        <v>7429</v>
      </c>
      <c r="P33" s="383" t="n">
        <v>5248</v>
      </c>
      <c r="Q33" s="383" t="n">
        <v>5017</v>
      </c>
      <c r="R33" s="383" t="n">
        <v>5014</v>
      </c>
      <c r="S33" s="383" t="n">
        <v>5178</v>
      </c>
      <c r="T33" s="383" t="n">
        <v>3997</v>
      </c>
      <c r="U33" s="383" t="n">
        <v>2748</v>
      </c>
      <c r="V33" s="384" t="n">
        <v>0</v>
      </c>
      <c r="W33" s="384" t="n"/>
      <c r="X33" s="460" t="n"/>
      <c r="Y33" s="460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24743</v>
      </c>
      <c r="E34" s="379" t="n">
        <v>23495</v>
      </c>
      <c r="F34" s="379" t="n">
        <v>23414</v>
      </c>
      <c r="G34" s="379" t="n">
        <v>31816</v>
      </c>
      <c r="H34" s="379" t="n">
        <v>48744</v>
      </c>
      <c r="I34" s="379" t="n">
        <v>67150</v>
      </c>
      <c r="J34" s="379" t="n">
        <v>58314</v>
      </c>
      <c r="K34" s="379" t="n">
        <v>52623</v>
      </c>
      <c r="L34" s="379" t="n">
        <v>65648</v>
      </c>
      <c r="M34" s="308" t="inlineStr">
        <is>
          <t>AMZN 10k 2025.pdf | p.39 | Consolidated Balance Sheets | Long-term debt | as-printed: 65,648</t>
        </is>
      </c>
      <c r="N34" s="380" t="n">
        <v>57634</v>
      </c>
      <c r="O34" s="380" t="n">
        <v>54889</v>
      </c>
      <c r="P34" s="380" t="n">
        <v>54890</v>
      </c>
      <c r="Q34" s="380" t="n">
        <v>52623</v>
      </c>
      <c r="R34" s="380" t="n">
        <v>53374</v>
      </c>
      <c r="S34" s="380" t="n">
        <v>50718</v>
      </c>
      <c r="T34" s="380" t="n">
        <v>50742</v>
      </c>
      <c r="U34" s="380" t="n">
        <v>65648</v>
      </c>
      <c r="V34" s="381" t="n">
        <v>119074</v>
      </c>
      <c r="W34" s="381" t="n">
        <v>128894</v>
      </c>
      <c r="X34" s="460" t="n"/>
      <c r="Y34" s="460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61">
        <f>IF(AND(NOT(ISNUMBER(Data!X33)),NOT(ISNUMBER(Data!X34))),"-",Data!X33+Data!X34)</f>
        <v/>
      </c>
      <c r="Y35" s="461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61">
        <f>IFERROR(IF(OR(NOT(ISNUMBER(Data!X35)),NOT(ISNUMBER(Data!X32))),"-",Data!X35-Data!X32),"-")</f>
        <v/>
      </c>
      <c r="Y36" s="461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60197</v>
      </c>
      <c r="E37" s="382" t="n">
        <v>75101</v>
      </c>
      <c r="F37" s="382" t="n">
        <v>96334</v>
      </c>
      <c r="G37" s="382" t="n">
        <v>132733</v>
      </c>
      <c r="H37" s="382" t="n">
        <v>161580</v>
      </c>
      <c r="I37" s="382" t="n">
        <v>146791</v>
      </c>
      <c r="J37" s="382" t="n">
        <v>172351</v>
      </c>
      <c r="K37" s="382" t="n">
        <v>190867</v>
      </c>
      <c r="L37" s="382" t="n">
        <v>229083</v>
      </c>
      <c r="M37" s="308" t="inlineStr">
        <is>
          <t>AMZN 10k 2025.pdf | p.39 | Consolidated Balance Sheets | Total current assets | as-printed: 229,083</t>
        </is>
      </c>
      <c r="N37" s="383" t="n">
        <v>163989</v>
      </c>
      <c r="O37" s="383" t="n">
        <v>173307</v>
      </c>
      <c r="P37" s="383" t="n">
        <v>175792</v>
      </c>
      <c r="Q37" s="383" t="n">
        <v>190867</v>
      </c>
      <c r="R37" s="383" t="n">
        <v>184645</v>
      </c>
      <c r="S37" s="383" t="n">
        <v>191420</v>
      </c>
      <c r="T37" s="383" t="n">
        <v>196866</v>
      </c>
      <c r="U37" s="383" t="n">
        <v>229083</v>
      </c>
      <c r="V37" s="384" t="n">
        <v>255155</v>
      </c>
      <c r="W37" s="384" t="n">
        <v>249264</v>
      </c>
      <c r="X37" s="460" t="n"/>
      <c r="Y37" s="460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57883</v>
      </c>
      <c r="E38" s="379" t="n">
        <v>68391</v>
      </c>
      <c r="F38" s="379" t="n">
        <v>87812</v>
      </c>
      <c r="G38" s="379" t="n">
        <v>126385</v>
      </c>
      <c r="H38" s="379" t="n">
        <v>142266</v>
      </c>
      <c r="I38" s="379" t="n">
        <v>155393</v>
      </c>
      <c r="J38" s="379" t="n">
        <v>164917</v>
      </c>
      <c r="K38" s="379" t="n">
        <v>179431</v>
      </c>
      <c r="L38" s="379" t="n">
        <v>218005</v>
      </c>
      <c r="M38" s="308" t="inlineStr">
        <is>
          <t>AMZN 10k 2025.pdf | p.39 | Consolidated Balance Sheets | Total current liabilities | as-printed: 218,005</t>
        </is>
      </c>
      <c r="N38" s="380" t="n">
        <v>152965</v>
      </c>
      <c r="O38" s="380" t="n">
        <v>158172</v>
      </c>
      <c r="P38" s="380" t="n">
        <v>161477</v>
      </c>
      <c r="Q38" s="380" t="n">
        <v>179431</v>
      </c>
      <c r="R38" s="380" t="n">
        <v>176171</v>
      </c>
      <c r="S38" s="380" t="n">
        <v>186921</v>
      </c>
      <c r="T38" s="380" t="n">
        <v>195196</v>
      </c>
      <c r="U38" s="380" t="n">
        <v>218005</v>
      </c>
      <c r="V38" s="381" t="n">
        <v>216756</v>
      </c>
      <c r="W38" s="381" t="n">
        <v>241274</v>
      </c>
      <c r="X38" s="460" t="n"/>
      <c r="Y38" s="460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131310</v>
      </c>
      <c r="E39" s="382" t="n">
        <v>162648</v>
      </c>
      <c r="F39" s="382" t="n">
        <v>225248</v>
      </c>
      <c r="G39" s="382" t="n">
        <v>321195</v>
      </c>
      <c r="H39" s="382" t="n">
        <v>420549</v>
      </c>
      <c r="I39" s="382" t="n">
        <v>462675</v>
      </c>
      <c r="J39" s="382" t="n">
        <v>527854</v>
      </c>
      <c r="K39" s="382" t="n">
        <v>624894</v>
      </c>
      <c r="L39" s="382" t="n">
        <v>818042</v>
      </c>
      <c r="M39" s="308" t="inlineStr">
        <is>
          <t>AMZN 10k 2025.pdf | p.39 | Consolidated Balance Sheets | Total assets | as-printed: 818,042</t>
        </is>
      </c>
      <c r="N39" s="383" t="n">
        <v>530969</v>
      </c>
      <c r="O39" s="383" t="n">
        <v>554818</v>
      </c>
      <c r="P39" s="383" t="n">
        <v>584626</v>
      </c>
      <c r="Q39" s="383" t="n">
        <v>624894</v>
      </c>
      <c r="R39" s="383" t="n">
        <v>643256</v>
      </c>
      <c r="S39" s="383" t="n">
        <v>682170</v>
      </c>
      <c r="T39" s="383" t="n">
        <v>727921</v>
      </c>
      <c r="U39" s="383" t="n">
        <v>818042</v>
      </c>
      <c r="V39" s="384" t="n">
        <v>916630</v>
      </c>
      <c r="W39" s="384" t="n">
        <v>1095689</v>
      </c>
      <c r="X39" s="460" t="n"/>
      <c r="Y39" s="460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103601</v>
      </c>
      <c r="E40" s="388" t="n">
        <v>119099</v>
      </c>
      <c r="F40" s="388" t="n">
        <v>163188</v>
      </c>
      <c r="G40" s="388" t="n">
        <v>227791</v>
      </c>
      <c r="H40" s="388" t="n">
        <v>282304</v>
      </c>
      <c r="I40" s="388" t="n">
        <v>316632</v>
      </c>
      <c r="J40" s="388" t="n">
        <v>325979</v>
      </c>
      <c r="K40" s="388" t="n">
        <v>338924</v>
      </c>
      <c r="L40" s="388" t="n">
        <v>406977</v>
      </c>
      <c r="M40" s="308" t="inlineStr">
        <is>
          <t>AMZN 10k 2025.pdf | p.39 | Consolidated Balance Sheets | Total current liabilities + Long-term lease liabilities + Long-term debt + Other long-term liabilities (no consolidated Total liabilities line is printed) | as-printed: 406,977</t>
        </is>
      </c>
      <c r="N40" s="389" t="n">
        <v>314308</v>
      </c>
      <c r="O40" s="389" t="n">
        <v>318371</v>
      </c>
      <c r="P40" s="389" t="n">
        <v>325475</v>
      </c>
      <c r="Q40" s="389" t="n">
        <v>338924</v>
      </c>
      <c r="R40" s="389" t="n">
        <v>337389</v>
      </c>
      <c r="S40" s="389" t="n">
        <v>348395</v>
      </c>
      <c r="T40" s="389" t="n">
        <v>358290</v>
      </c>
      <c r="U40" s="389" t="n">
        <v>406977</v>
      </c>
      <c r="V40" s="390" t="n">
        <v>474716</v>
      </c>
      <c r="W40" s="390" t="n">
        <v>544069</v>
      </c>
      <c r="X40" s="460" t="n"/>
      <c r="Y40" s="460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27709</v>
      </c>
      <c r="E41" s="382" t="n">
        <v>43549</v>
      </c>
      <c r="F41" s="382" t="n">
        <v>62060</v>
      </c>
      <c r="G41" s="382" t="n">
        <v>93404</v>
      </c>
      <c r="H41" s="382" t="n">
        <v>138245</v>
      </c>
      <c r="I41" s="382" t="n">
        <v>146043</v>
      </c>
      <c r="J41" s="382" t="n">
        <v>201875</v>
      </c>
      <c r="K41" s="382" t="n">
        <v>285970</v>
      </c>
      <c r="L41" s="382" t="n">
        <v>411065</v>
      </c>
      <c r="M41" s="308" t="inlineStr">
        <is>
          <t>AMZN 10k 2025.pdf | p.39 | Consolidated Balance Sheets | Total stockholders' equity | as-printed: 411,065</t>
        </is>
      </c>
      <c r="N41" s="383" t="n">
        <v>216661</v>
      </c>
      <c r="O41" s="383" t="n">
        <v>236447</v>
      </c>
      <c r="P41" s="383" t="n">
        <v>259151</v>
      </c>
      <c r="Q41" s="383" t="n">
        <v>285970</v>
      </c>
      <c r="R41" s="383" t="n">
        <v>305867</v>
      </c>
      <c r="S41" s="383" t="n">
        <v>333775</v>
      </c>
      <c r="T41" s="383" t="n">
        <v>369631</v>
      </c>
      <c r="U41" s="383" t="n">
        <v>411065</v>
      </c>
      <c r="V41" s="384" t="n">
        <v>441914</v>
      </c>
      <c r="W41" s="384" t="n">
        <v>551620</v>
      </c>
      <c r="X41" s="460" t="n"/>
      <c r="Y41" s="460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>
        <v>0</v>
      </c>
      <c r="T42" s="380" t="n"/>
      <c r="U42" s="380" t="n"/>
      <c r="V42" s="381" t="n">
        <v>0</v>
      </c>
      <c r="W42" s="381" t="n"/>
      <c r="X42" s="460" t="n"/>
      <c r="Y42" s="460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13350</v>
      </c>
      <c r="E43" s="382" t="n">
        <v>14548</v>
      </c>
      <c r="F43" s="382" t="n">
        <v>14754</v>
      </c>
      <c r="G43" s="382" t="n">
        <v>15017</v>
      </c>
      <c r="H43" s="382" t="n">
        <v>15371</v>
      </c>
      <c r="I43" s="382" t="n">
        <v>20288</v>
      </c>
      <c r="J43" s="382" t="n">
        <v>22789</v>
      </c>
      <c r="K43" s="382" t="n">
        <v>23074</v>
      </c>
      <c r="L43" s="382" t="n">
        <v>23273</v>
      </c>
      <c r="M43" s="308" t="inlineStr">
        <is>
          <t>AMZN 10k 2025.pdf | p.39 | Consolidated Balance Sheets | Goodwill | as-printed: 23,273</t>
        </is>
      </c>
      <c r="N43" s="383" t="n">
        <v>22770</v>
      </c>
      <c r="O43" s="383" t="n">
        <v>22879</v>
      </c>
      <c r="P43" s="383" t="n">
        <v>23081</v>
      </c>
      <c r="Q43" s="383" t="n">
        <v>23074</v>
      </c>
      <c r="R43" s="383" t="n">
        <v>23089</v>
      </c>
      <c r="S43" s="383" t="n">
        <v>23155</v>
      </c>
      <c r="T43" s="383" t="n">
        <v>23260</v>
      </c>
      <c r="U43" s="383" t="n">
        <v>23273</v>
      </c>
      <c r="V43" s="384" t="n">
        <v>23449</v>
      </c>
      <c r="W43" s="384" t="n">
        <v>23504</v>
      </c>
      <c r="X43" s="460" t="n"/>
      <c r="Y43" s="460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48866</v>
      </c>
      <c r="E44" s="379" t="n">
        <v>61797</v>
      </c>
      <c r="F44" s="379" t="n">
        <v>72705</v>
      </c>
      <c r="G44" s="379" t="n">
        <v>113114</v>
      </c>
      <c r="H44" s="379" t="n">
        <v>160281</v>
      </c>
      <c r="I44" s="379" t="n">
        <v>186715</v>
      </c>
      <c r="J44" s="379" t="n">
        <v>204177</v>
      </c>
      <c r="K44" s="379" t="n">
        <v>252665</v>
      </c>
      <c r="L44" s="379" t="n">
        <v>357025</v>
      </c>
      <c r="M44" s="308" t="inlineStr">
        <is>
          <t>AMZN 10k 2025.pdf | p.39 | Consolidated Balance Sheets | Property and equipment, net | as-printed: 357,025</t>
        </is>
      </c>
      <c r="N44" s="380" t="n">
        <v>209950</v>
      </c>
      <c r="O44" s="380" t="n">
        <v>220717</v>
      </c>
      <c r="P44" s="380" t="n">
        <v>237917</v>
      </c>
      <c r="Q44" s="380" t="n">
        <v>252665</v>
      </c>
      <c r="R44" s="380" t="n">
        <v>272781</v>
      </c>
      <c r="S44" s="380" t="n">
        <v>297616</v>
      </c>
      <c r="T44" s="380" t="n">
        <v>324435</v>
      </c>
      <c r="U44" s="380" t="n">
        <v>357025</v>
      </c>
      <c r="V44" s="381" t="n">
        <v>397458</v>
      </c>
      <c r="W44" s="381" t="n">
        <v>446046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13164</v>
      </c>
      <c r="E45" s="382" t="n">
        <v>16677</v>
      </c>
      <c r="F45" s="382" t="n">
        <v>20816</v>
      </c>
      <c r="G45" s="382" t="n">
        <v>24542</v>
      </c>
      <c r="H45" s="382" t="n">
        <v>32891</v>
      </c>
      <c r="I45" s="382" t="n">
        <v>42360</v>
      </c>
      <c r="J45" s="382" t="n">
        <v>52253</v>
      </c>
      <c r="K45" s="382" t="n">
        <v>55451</v>
      </c>
      <c r="L45" s="382" t="n">
        <v>67729</v>
      </c>
      <c r="M45" s="308" t="inlineStr">
        <is>
          <t>AMZN 10k 2025.pdf | p.39 | Consolidated Balance Sheets | Accounts receivable, net and other | as-printed: 67,729</t>
        </is>
      </c>
      <c r="N45" s="383" t="n">
        <v>47768</v>
      </c>
      <c r="O45" s="383" t="n">
        <v>50106</v>
      </c>
      <c r="P45" s="383" t="n">
        <v>51638</v>
      </c>
      <c r="Q45" s="383" t="n">
        <v>55451</v>
      </c>
      <c r="R45" s="383" t="n">
        <v>54216</v>
      </c>
      <c r="S45" s="383" t="n">
        <v>57415</v>
      </c>
      <c r="T45" s="383" t="n">
        <v>61175</v>
      </c>
      <c r="U45" s="383" t="n">
        <v>67729</v>
      </c>
      <c r="V45" s="384" t="n">
        <v>75532</v>
      </c>
      <c r="W45" s="384" t="n">
        <v>88092</v>
      </c>
      <c r="X45" s="460" t="n"/>
      <c r="Y45" s="460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34616</v>
      </c>
      <c r="E46" s="379" t="n">
        <v>38192</v>
      </c>
      <c r="F46" s="379" t="n">
        <v>47183</v>
      </c>
      <c r="G46" s="379" t="n">
        <v>72539</v>
      </c>
      <c r="H46" s="379" t="n">
        <v>78664</v>
      </c>
      <c r="I46" s="379" t="n">
        <v>79600</v>
      </c>
      <c r="J46" s="379" t="n">
        <v>84981</v>
      </c>
      <c r="K46" s="379" t="n">
        <v>94363</v>
      </c>
      <c r="L46" s="379" t="n">
        <v>121909</v>
      </c>
      <c r="M46" s="308" t="inlineStr">
        <is>
          <t>AMZN 10k 2025.pdf | p.39 | Consolidated Balance Sheets | Accounts payable | as-printed: 121,909</t>
        </is>
      </c>
      <c r="N46" s="380" t="n">
        <v>73068</v>
      </c>
      <c r="O46" s="380" t="n">
        <v>81817</v>
      </c>
      <c r="P46" s="380" t="n">
        <v>84570</v>
      </c>
      <c r="Q46" s="380" t="n">
        <v>94363</v>
      </c>
      <c r="R46" s="380" t="n">
        <v>89241</v>
      </c>
      <c r="S46" s="380" t="n">
        <v>98285</v>
      </c>
      <c r="T46" s="380" t="n">
        <v>106032</v>
      </c>
      <c r="U46" s="380" t="n">
        <v>121909</v>
      </c>
      <c r="V46" s="381" t="n">
        <v>124749</v>
      </c>
      <c r="W46" s="381" t="n">
        <v>147440</v>
      </c>
      <c r="X46" s="460" t="n"/>
      <c r="Y46" s="460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16047</v>
      </c>
      <c r="E47" s="382" t="n">
        <v>17174</v>
      </c>
      <c r="F47" s="382" t="n">
        <v>20497</v>
      </c>
      <c r="G47" s="382" t="n">
        <v>23795</v>
      </c>
      <c r="H47" s="382" t="n">
        <v>32640</v>
      </c>
      <c r="I47" s="382" t="n">
        <v>34405</v>
      </c>
      <c r="J47" s="382" t="n">
        <v>33318</v>
      </c>
      <c r="K47" s="382" t="n">
        <v>34214</v>
      </c>
      <c r="L47" s="382" t="n">
        <v>38325</v>
      </c>
      <c r="M47" s="308" t="inlineStr">
        <is>
          <t>AMZN 10k 2025.pdf | p.39 | Consolidated Balance Sheets | Inventories | as-printed: 38,325</t>
        </is>
      </c>
      <c r="N47" s="383" t="n">
        <v>31147</v>
      </c>
      <c r="O47" s="383" t="n">
        <v>34109</v>
      </c>
      <c r="P47" s="383" t="n">
        <v>36103</v>
      </c>
      <c r="Q47" s="383" t="n">
        <v>34214</v>
      </c>
      <c r="R47" s="383" t="n">
        <v>35864</v>
      </c>
      <c r="S47" s="383" t="n">
        <v>40825</v>
      </c>
      <c r="T47" s="383" t="n">
        <v>41494</v>
      </c>
      <c r="U47" s="383" t="n">
        <v>38325</v>
      </c>
      <c r="V47" s="384" t="n">
        <v>36534</v>
      </c>
      <c r="W47" s="384" t="n">
        <v>38184</v>
      </c>
      <c r="X47" s="460" t="n"/>
      <c r="Y47" s="460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8636</v>
      </c>
      <c r="E48" s="432" t="n">
        <v>19625</v>
      </c>
      <c r="F48" s="432" t="n">
        <v>31220</v>
      </c>
      <c r="G48" s="432" t="n">
        <v>52551</v>
      </c>
      <c r="H48" s="432" t="n">
        <v>85915</v>
      </c>
      <c r="I48" s="432" t="n">
        <v>83193</v>
      </c>
      <c r="J48" s="432" t="n">
        <v>113618</v>
      </c>
      <c r="K48" s="432" t="n">
        <v>172866</v>
      </c>
      <c r="L48" s="432" t="n">
        <v>250536</v>
      </c>
      <c r="M48" s="308" t="inlineStr">
        <is>
          <t>AMZN 10k 2025.pdf | p.39 | Consolidated Balance Sheets | Retained earnings | as-printed: 250,536</t>
        </is>
      </c>
      <c r="N48" s="433" t="n">
        <v>124049</v>
      </c>
      <c r="O48" s="433" t="n">
        <v>137534</v>
      </c>
      <c r="P48" s="433" t="n">
        <v>152862</v>
      </c>
      <c r="Q48" s="433" t="n">
        <v>172866</v>
      </c>
      <c r="R48" s="433" t="n">
        <v>189993</v>
      </c>
      <c r="S48" s="433" t="n">
        <v>208157</v>
      </c>
      <c r="T48" s="433" t="n">
        <v>229344</v>
      </c>
      <c r="U48" s="433" t="n">
        <v>250536</v>
      </c>
      <c r="V48" s="433" t="n">
        <v>280791</v>
      </c>
      <c r="W48" s="433" t="n">
        <v>343438</v>
      </c>
      <c r="X48" s="462" t="n"/>
      <c r="Y48" s="462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17203</v>
      </c>
      <c r="D51" s="382" t="n">
        <v>18365</v>
      </c>
      <c r="E51" s="382" t="n">
        <v>30723</v>
      </c>
      <c r="F51" s="382" t="n">
        <v>38514</v>
      </c>
      <c r="G51" s="382" t="n">
        <v>66064</v>
      </c>
      <c r="H51" s="382" t="n">
        <v>46327</v>
      </c>
      <c r="I51" s="382" t="n">
        <v>46752</v>
      </c>
      <c r="J51" s="382" t="n">
        <v>84946</v>
      </c>
      <c r="K51" s="382" t="n">
        <v>115877</v>
      </c>
      <c r="L51" s="382" t="n">
        <v>139514</v>
      </c>
      <c r="M51" s="308" t="inlineStr">
        <is>
          <t>AMZN 10k 2025.pdf | p.36 | Consolidated Statements of Cash Flows | Net cash provided by (used in) operating activities | as-printed: 139,514</t>
        </is>
      </c>
      <c r="N51" s="383" t="n">
        <v>18989</v>
      </c>
      <c r="O51" s="383" t="n">
        <v>25281</v>
      </c>
      <c r="P51" s="383" t="n">
        <v>25971</v>
      </c>
      <c r="Q51" s="383" t="n">
        <v>45636</v>
      </c>
      <c r="R51" s="383" t="n">
        <v>17015</v>
      </c>
      <c r="S51" s="383" t="n">
        <v>32515</v>
      </c>
      <c r="T51" s="383" t="n">
        <v>35525</v>
      </c>
      <c r="U51" s="383" t="n">
        <v>54459</v>
      </c>
      <c r="V51" s="384" t="n">
        <v>26032</v>
      </c>
      <c r="W51" s="384" t="n">
        <v>45387</v>
      </c>
      <c r="X51" s="460" t="n"/>
      <c r="Y51" s="460" t="n"/>
    </row>
    <row r="52" ht="15" customHeight="1" s="74">
      <c r="A52" s="15" t="inlineStr">
        <is>
          <t>Capital Expenditures</t>
        </is>
      </c>
      <c r="B52" s="379" t="n"/>
      <c r="C52" s="379" t="n">
        <v>7804</v>
      </c>
      <c r="D52" s="379" t="n">
        <v>11955</v>
      </c>
      <c r="E52" s="379" t="n">
        <v>13427</v>
      </c>
      <c r="F52" s="379" t="n">
        <v>16861</v>
      </c>
      <c r="G52" s="379" t="n">
        <v>40140</v>
      </c>
      <c r="H52" s="379" t="n">
        <v>61053</v>
      </c>
      <c r="I52" s="379" t="n">
        <v>63645</v>
      </c>
      <c r="J52" s="379" t="n">
        <v>52729</v>
      </c>
      <c r="K52" s="379" t="n">
        <v>82999</v>
      </c>
      <c r="L52" s="379" t="n">
        <v>131819</v>
      </c>
      <c r="M52" s="308" t="inlineStr">
        <is>
          <t>AMZN 10k 2025.pdf | p.36 | Consolidated Statements of Cash Flows | Purchases of property and equipment | as-printed: (131,819)</t>
        </is>
      </c>
      <c r="N52" s="380" t="n">
        <v>14925</v>
      </c>
      <c r="O52" s="380" t="n">
        <v>17620</v>
      </c>
      <c r="P52" s="380" t="n">
        <v>22620</v>
      </c>
      <c r="Q52" s="380" t="n">
        <v>27834</v>
      </c>
      <c r="R52" s="380" t="n">
        <v>25019</v>
      </c>
      <c r="S52" s="380" t="n">
        <v>32183</v>
      </c>
      <c r="T52" s="380" t="n">
        <v>35095</v>
      </c>
      <c r="U52" s="380" t="n">
        <v>39522</v>
      </c>
      <c r="V52" s="381" t="n">
        <v>44203</v>
      </c>
      <c r="W52" s="381" t="n">
        <v>54208</v>
      </c>
      <c r="X52" s="460" t="n"/>
      <c r="Y52" s="460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61">
        <f>IFERROR(IF(OR(NOT(ISNUMBER(Data!X51)),NOT(ISNUMBER(Data!X52))),"-",Data!X51-ABS(Data!X52)),"-")</f>
        <v/>
      </c>
      <c r="Y53" s="461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2975</v>
      </c>
      <c r="D54" s="379" t="n">
        <v>4215</v>
      </c>
      <c r="E54" s="379" t="n">
        <v>5418</v>
      </c>
      <c r="F54" s="379" t="n">
        <v>6864</v>
      </c>
      <c r="G54" s="379" t="n">
        <v>9208</v>
      </c>
      <c r="H54" s="379" t="n">
        <v>12757</v>
      </c>
      <c r="I54" s="379" t="n">
        <v>19621</v>
      </c>
      <c r="J54" s="379" t="n">
        <v>24023</v>
      </c>
      <c r="K54" s="379" t="n">
        <v>22011</v>
      </c>
      <c r="L54" s="379" t="n">
        <v>19467</v>
      </c>
      <c r="M54" s="308" t="inlineStr">
        <is>
          <t>AMZN 10k 2025.pdf | p.36 | Consolidated Statements of Cash Flows | Stock-based compensation | as-printed: 19,467</t>
        </is>
      </c>
      <c r="N54" s="380" t="n">
        <v>4961</v>
      </c>
      <c r="O54" s="380" t="n">
        <v>6722</v>
      </c>
      <c r="P54" s="380" t="n">
        <v>5333</v>
      </c>
      <c r="Q54" s="380" t="n">
        <v>4995</v>
      </c>
      <c r="R54" s="380" t="n">
        <v>3689</v>
      </c>
      <c r="S54" s="380" t="n">
        <v>6534</v>
      </c>
      <c r="T54" s="380" t="n">
        <v>4847</v>
      </c>
      <c r="U54" s="380" t="n">
        <v>4397</v>
      </c>
      <c r="V54" s="381" t="n">
        <v>4032</v>
      </c>
      <c r="W54" s="381" t="n">
        <v>6038</v>
      </c>
      <c r="X54" s="460" t="n"/>
      <c r="Y54" s="460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384" t="n">
        <v>0</v>
      </c>
      <c r="X55" s="460" t="n"/>
      <c r="Y55" s="460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/>
      <c r="G56" s="379" t="n">
        <v>0</v>
      </c>
      <c r="H56" s="379" t="n">
        <v>0</v>
      </c>
      <c r="I56" s="379" t="n">
        <v>6000</v>
      </c>
      <c r="J56" s="379" t="n"/>
      <c r="K56" s="379" t="n"/>
      <c r="L56" s="379" t="n"/>
      <c r="M56" s="308" t="inlineStr">
        <is>
          <t>AMZN annual report 2022.pdf | p.47 | Consolidated Statements of Cash Flows | Common stock repurchased | as-printed: (6,000)</t>
        </is>
      </c>
      <c r="N56" s="380" t="n">
        <v>0</v>
      </c>
      <c r="O56" s="380" t="n">
        <v>0</v>
      </c>
      <c r="P56" s="380" t="n">
        <v>0</v>
      </c>
      <c r="Q56" s="380" t="n"/>
      <c r="R56" s="380" t="n">
        <v>0</v>
      </c>
      <c r="S56" s="380" t="n">
        <v>0</v>
      </c>
      <c r="T56" s="380" t="n">
        <v>0</v>
      </c>
      <c r="U56" s="380" t="n"/>
      <c r="V56" s="381" t="n">
        <v>0</v>
      </c>
      <c r="W56" s="381" t="n">
        <v>0</v>
      </c>
      <c r="X56" s="460" t="n"/>
      <c r="Y56" s="460" t="n"/>
    </row>
    <row r="57">
      <c r="A57" s="2" t="inlineStr">
        <is>
          <t>Historical Share Price (Period-End)</t>
        </is>
      </c>
      <c r="B57" s="2" t="n">
        <v>675.89</v>
      </c>
      <c r="C57" s="2" t="n">
        <v>749.87</v>
      </c>
      <c r="D57" s="2" t="n">
        <v>1169.47</v>
      </c>
      <c r="E57" s="2" t="n">
        <v>1501.97</v>
      </c>
      <c r="F57" s="2" t="n">
        <v>1847.84</v>
      </c>
      <c r="G57" s="2" t="n">
        <v>3256.93</v>
      </c>
      <c r="H57" s="2" t="n">
        <v>3334.34</v>
      </c>
      <c r="I57" s="2" t="n">
        <v>84</v>
      </c>
      <c r="J57" s="2" t="n">
        <v>151.94</v>
      </c>
      <c r="K57" s="2" t="n">
        <v>219.39</v>
      </c>
      <c r="L57" s="2" t="n">
        <v>230.82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63" t="n"/>
      <c r="Y57" s="463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North America</t>
        </is>
      </c>
      <c r="B61" s="425" t="n"/>
      <c r="C61" s="425" t="n">
        <v>79785</v>
      </c>
      <c r="D61" s="425" t="n">
        <v>106110</v>
      </c>
      <c r="E61" s="425" t="n">
        <v>141366</v>
      </c>
      <c r="F61" s="425" t="n">
        <v>170773</v>
      </c>
      <c r="G61" s="425" t="n">
        <v>236282</v>
      </c>
      <c r="H61" s="425" t="n">
        <v>279833</v>
      </c>
      <c r="I61" s="425" t="n">
        <v>315880</v>
      </c>
      <c r="J61" s="425" t="n">
        <v>352828</v>
      </c>
      <c r="K61" s="425" t="n">
        <v>387497</v>
      </c>
      <c r="L61" s="425" t="n">
        <v>426305</v>
      </c>
      <c r="M61" s="261" t="n"/>
      <c r="N61" s="395" t="n">
        <v>86341</v>
      </c>
      <c r="O61" s="395" t="n">
        <v>90033</v>
      </c>
      <c r="P61" s="395" t="n">
        <v>95537</v>
      </c>
      <c r="Q61" s="395" t="n">
        <v>115586</v>
      </c>
      <c r="R61" s="395" t="n">
        <v>92887</v>
      </c>
      <c r="S61" s="395" t="n">
        <v>100068</v>
      </c>
      <c r="T61" s="395" t="n">
        <v>106267</v>
      </c>
      <c r="U61" s="395" t="n">
        <v>127083</v>
      </c>
      <c r="V61" s="395" t="n">
        <v>104143</v>
      </c>
      <c r="W61" s="395" t="n">
        <v>116177</v>
      </c>
      <c r="X61" s="395" t="n"/>
      <c r="Y61" s="395" t="n"/>
    </row>
    <row r="62">
      <c r="A62" s="263" t="inlineStr">
        <is>
          <t>International</t>
        </is>
      </c>
      <c r="B62" s="426" t="n"/>
      <c r="C62" s="426" t="n">
        <v>43983</v>
      </c>
      <c r="D62" s="426" t="n">
        <v>54297</v>
      </c>
      <c r="E62" s="426" t="n">
        <v>65866</v>
      </c>
      <c r="F62" s="426" t="n">
        <v>74723</v>
      </c>
      <c r="G62" s="426" t="n">
        <v>104412</v>
      </c>
      <c r="H62" s="426" t="n">
        <v>127787</v>
      </c>
      <c r="I62" s="426" t="n">
        <v>118007</v>
      </c>
      <c r="J62" s="426" t="n">
        <v>131200</v>
      </c>
      <c r="K62" s="426" t="n">
        <v>142906</v>
      </c>
      <c r="L62" s="426" t="n">
        <v>161894</v>
      </c>
      <c r="M62" s="261" t="n"/>
      <c r="N62" s="395" t="n">
        <v>31935</v>
      </c>
      <c r="O62" s="395" t="n">
        <v>31663</v>
      </c>
      <c r="P62" s="395" t="n">
        <v>35888</v>
      </c>
      <c r="Q62" s="395" t="n">
        <v>43420</v>
      </c>
      <c r="R62" s="395" t="n">
        <v>33513</v>
      </c>
      <c r="S62" s="395" t="n">
        <v>36761</v>
      </c>
      <c r="T62" s="395" t="n">
        <v>40896</v>
      </c>
      <c r="U62" s="395" t="n">
        <v>50724</v>
      </c>
      <c r="V62" s="395" t="n">
        <v>39789</v>
      </c>
      <c r="W62" s="395" t="n">
        <v>42197</v>
      </c>
      <c r="X62" s="395" t="n"/>
      <c r="Y62" s="395" t="n"/>
    </row>
    <row r="63">
      <c r="A63" s="259" t="inlineStr">
        <is>
          <t>AWS</t>
        </is>
      </c>
      <c r="B63" s="425" t="n"/>
      <c r="C63" s="425" t="n">
        <v>12219</v>
      </c>
      <c r="D63" s="425" t="n">
        <v>17459</v>
      </c>
      <c r="E63" s="425" t="n">
        <v>25655</v>
      </c>
      <c r="F63" s="425" t="n">
        <v>35026</v>
      </c>
      <c r="G63" s="425" t="n">
        <v>45370</v>
      </c>
      <c r="H63" s="425" t="n">
        <v>62202</v>
      </c>
      <c r="I63" s="425" t="n">
        <v>80096</v>
      </c>
      <c r="J63" s="425" t="n">
        <v>90757</v>
      </c>
      <c r="K63" s="425" t="n">
        <v>107556</v>
      </c>
      <c r="L63" s="425" t="n">
        <v>128725</v>
      </c>
      <c r="M63" s="261" t="n"/>
      <c r="N63" s="395" t="n">
        <v>25037</v>
      </c>
      <c r="O63" s="395" t="n">
        <v>26281</v>
      </c>
      <c r="P63" s="395" t="n">
        <v>27452</v>
      </c>
      <c r="Q63" s="395" t="n">
        <v>28786</v>
      </c>
      <c r="R63" s="395" t="n">
        <v>29267</v>
      </c>
      <c r="S63" s="395" t="n">
        <v>30873</v>
      </c>
      <c r="T63" s="395" t="n">
        <v>33006</v>
      </c>
      <c r="U63" s="395" t="n">
        <v>35579</v>
      </c>
      <c r="V63" s="395" t="n">
        <v>37587</v>
      </c>
      <c r="W63" s="395" t="n">
        <v>42232</v>
      </c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North America</t>
        </is>
      </c>
      <c r="B71" s="425" t="n"/>
      <c r="C71" s="425" t="n">
        <v>2361</v>
      </c>
      <c r="D71" s="425" t="n">
        <v>2837</v>
      </c>
      <c r="E71" s="425" t="n">
        <v>7267</v>
      </c>
      <c r="F71" s="425" t="n">
        <v>7033</v>
      </c>
      <c r="G71" s="425" t="n">
        <v>8651</v>
      </c>
      <c r="H71" s="425" t="n">
        <v>7271</v>
      </c>
      <c r="I71" s="425" t="n">
        <v>-2847</v>
      </c>
      <c r="J71" s="425" t="n">
        <v>14877</v>
      </c>
      <c r="K71" s="425" t="n">
        <v>24967</v>
      </c>
      <c r="L71" s="425" t="n">
        <v>29619</v>
      </c>
      <c r="M71" s="261" t="n"/>
      <c r="N71" s="395" t="n">
        <v>4983</v>
      </c>
      <c r="O71" s="395" t="n">
        <v>5065</v>
      </c>
      <c r="P71" s="395" t="n">
        <v>5663</v>
      </c>
      <c r="Q71" s="395" t="n">
        <v>9256</v>
      </c>
      <c r="R71" s="395" t="n">
        <v>5841</v>
      </c>
      <c r="S71" s="395" t="n">
        <v>7517</v>
      </c>
      <c r="T71" s="395" t="n">
        <v>4789</v>
      </c>
      <c r="U71" s="395" t="n">
        <v>11472</v>
      </c>
      <c r="V71" s="395" t="n">
        <v>8267</v>
      </c>
      <c r="W71" s="395" t="n">
        <v>9123</v>
      </c>
      <c r="X71" s="395" t="n"/>
      <c r="Y71" s="395" t="n"/>
    </row>
    <row r="72">
      <c r="A72" s="263" t="inlineStr">
        <is>
          <t>International</t>
        </is>
      </c>
      <c r="B72" s="426" t="n"/>
      <c r="C72" s="426" t="n">
        <v>-1283</v>
      </c>
      <c r="D72" s="426" t="n">
        <v>-3062</v>
      </c>
      <c r="E72" s="426" t="n">
        <v>-2142</v>
      </c>
      <c r="F72" s="426" t="n">
        <v>-1693</v>
      </c>
      <c r="G72" s="426" t="n">
        <v>717</v>
      </c>
      <c r="H72" s="426" t="n">
        <v>-924</v>
      </c>
      <c r="I72" s="426" t="n">
        <v>-7746</v>
      </c>
      <c r="J72" s="426" t="n">
        <v>-2656</v>
      </c>
      <c r="K72" s="426" t="n">
        <v>3792</v>
      </c>
      <c r="L72" s="426" t="n">
        <v>4750</v>
      </c>
      <c r="M72" s="261" t="n"/>
      <c r="N72" s="395" t="n">
        <v>903</v>
      </c>
      <c r="O72" s="395" t="n">
        <v>273</v>
      </c>
      <c r="P72" s="395" t="n">
        <v>1301</v>
      </c>
      <c r="Q72" s="395" t="n">
        <v>1315</v>
      </c>
      <c r="R72" s="395" t="n">
        <v>1017</v>
      </c>
      <c r="S72" s="395" t="n">
        <v>1494</v>
      </c>
      <c r="T72" s="395" t="n">
        <v>1199</v>
      </c>
      <c r="U72" s="395" t="n">
        <v>1040</v>
      </c>
      <c r="V72" s="395" t="n">
        <v>1424</v>
      </c>
      <c r="W72" s="395" t="n">
        <v>1717</v>
      </c>
      <c r="X72" s="395" t="n"/>
      <c r="Y72" s="395" t="n"/>
    </row>
    <row r="73">
      <c r="A73" s="259" t="inlineStr">
        <is>
          <t>AWS</t>
        </is>
      </c>
      <c r="B73" s="425" t="n"/>
      <c r="C73" s="425" t="n">
        <v>3108</v>
      </c>
      <c r="D73" s="425" t="n">
        <v>4331</v>
      </c>
      <c r="E73" s="425" t="n">
        <v>7296</v>
      </c>
      <c r="F73" s="425" t="n">
        <v>9201</v>
      </c>
      <c r="G73" s="425" t="n">
        <v>13531</v>
      </c>
      <c r="H73" s="425" t="n">
        <v>18532</v>
      </c>
      <c r="I73" s="425" t="n">
        <v>22841</v>
      </c>
      <c r="J73" s="425" t="n">
        <v>24631</v>
      </c>
      <c r="K73" s="425" t="n">
        <v>39834</v>
      </c>
      <c r="L73" s="425" t="n">
        <v>45606</v>
      </c>
      <c r="M73" s="261" t="n"/>
      <c r="N73" s="395" t="n">
        <v>9421</v>
      </c>
      <c r="O73" s="395" t="n">
        <v>9334</v>
      </c>
      <c r="P73" s="395" t="n">
        <v>10447</v>
      </c>
      <c r="Q73" s="395" t="n">
        <v>10632</v>
      </c>
      <c r="R73" s="395" t="n">
        <v>11547</v>
      </c>
      <c r="S73" s="395" t="n">
        <v>10160</v>
      </c>
      <c r="T73" s="395" t="n">
        <v>11434</v>
      </c>
      <c r="U73" s="395" t="n">
        <v>12465</v>
      </c>
      <c r="V73" s="395" t="n">
        <v>14161</v>
      </c>
      <c r="W73" s="395" t="n">
        <v>16621</v>
      </c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1.44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0.0361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0.23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0.11</v>
      </c>
      <c r="C20" s="401" t="n">
        <v>0.1</v>
      </c>
      <c r="D20" s="401" t="n">
        <v>0.09</v>
      </c>
      <c r="E20" s="401" t="n">
        <v>0.08</v>
      </c>
      <c r="F20" s="401" t="n">
        <v>0.07000000000000001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0.21</v>
      </c>
      <c r="C21" s="402" t="n">
        <v>0.22</v>
      </c>
      <c r="D21" s="402" t="n">
        <v>0.23</v>
      </c>
      <c r="E21" s="402" t="n">
        <v>0.24</v>
      </c>
      <c r="F21" s="402" t="n">
        <v>0.245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0.095</v>
      </c>
      <c r="C22" s="401" t="n">
        <v>0.1</v>
      </c>
      <c r="D22" s="401" t="n">
        <v>0.103</v>
      </c>
      <c r="E22" s="401" t="n">
        <v>0.105</v>
      </c>
      <c r="F22" s="401" t="n">
        <v>0.105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0.22</v>
      </c>
      <c r="C23" s="402" t="n">
        <v>0.19</v>
      </c>
      <c r="D23" s="402" t="n">
        <v>0.16</v>
      </c>
      <c r="E23" s="402" t="n">
        <v>0.14</v>
      </c>
      <c r="F23" s="402" t="n">
        <v>0.125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-0.06</v>
      </c>
      <c r="C24" s="401" t="n">
        <v>-0.06</v>
      </c>
      <c r="D24" s="401" t="n">
        <v>-0.06</v>
      </c>
      <c r="E24" s="401" t="n">
        <v>-0.06</v>
      </c>
      <c r="F24" s="401" t="n">
        <v>-0.06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0.23</v>
      </c>
      <c r="C25" s="402" t="n">
        <v>0.23</v>
      </c>
      <c r="D25" s="402" t="n">
        <v>0.23</v>
      </c>
      <c r="E25" s="402" t="n">
        <v>0.23</v>
      </c>
      <c r="F25" s="402" t="n">
        <v>0.23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14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(exit multiple)</t>
        </is>
      </c>
      <c r="B46" s="406">
        <f>IFERROR(B44,"-")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 t="n">
        <v>-54633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(exit multiple)</t>
        </is>
      </c>
      <c r="B84" s="407">
        <f>IFERROR(B83,"-")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(exit multiple)</t>
        </is>
      </c>
      <c r="B110" s="407">
        <f>IFERROR(B109,"-")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46</v>
      </c>
      <c r="C118" s="416" t="n">
        <v>40</v>
      </c>
      <c r="D118" s="335" t="n">
        <v>40.1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18.9</v>
      </c>
      <c r="C119" s="404" t="n">
        <v>16</v>
      </c>
      <c r="D119" s="334" t="n">
        <v>16.4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34.4</v>
      </c>
      <c r="C120" s="416" t="n">
        <v>26</v>
      </c>
      <c r="D120" s="335" t="n">
        <v>29.9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400</v>
      </c>
      <c r="C121" s="404" t="n">
        <v>22</v>
      </c>
      <c r="D121" s="334" t="n">
        <v>223.8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0.0025</v>
      </c>
      <c r="C122" s="401" t="n">
        <v>0.03</v>
      </c>
      <c r="D122" s="335" t="n">
        <v>0.0045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260.14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2.0% | 2.5% | 3.0% | 3.5% | 4.0% |
|---|---|---|---|---|---|
| 9.8% | 93.9 | 99.6 | 106.1 | 113.6 | 122.3 |
| 10.3% | 87.5 | 92.3 | 97.9 | 104.2 | 111.6 |
| **10.8%** | 81.7 | 86.0 | 90.8 | **96.2** | 102.4 |
| 11.3% | 76.6 | 80.4 | 84.5 | 89.2 | 94.6 |
| 11.8% | 72.1 | 75.3 | 79.0 | 83.1 | 87.7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12.0x | 13.0x | 14.0x | 15.0x | 16.0x |
|---|---|---|---|---|---|
| 9.8% | 205.4 | 221.1 | 236.8 | 252.5 | 268.2 |
| 10.3% | 201.0 | 216.3 | 231.6 | 246.9 | 262.3 |
| **10.8%** | 196.6 | 211.6 | **226.6** | 241.6 | 256.5 |
| 11.3% | 192.4 | 207.0 | 221.7 | 236.3 | 251.0 |
| 11.8% | 188.2 | 202.5 | 216.9 | 231.2 | 245.5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61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61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61">
        <f>IFERROR(IF(OR(NOT(ISNUMBER(Data!X35)),NOT(ISNUMBER(Data!X41))),"-",Data!X35/Data!X41),"-")</f>
        <v/>
      </c>
      <c r="Y16" s="461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61">
        <f>IFERROR(IF(OR(NOT(ISNUMBER(Data!X37)),NOT(ISNUMBER(Data!X38))),"-",Data!X37/Data!X38),"-")</f>
        <v/>
      </c>
      <c r="Y17" s="461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61">
        <f>IFERROR(IF(OR(NOT(ISNUMBER(Data!X35)),NOT(ISNUMBER(Data!U20)),NOT(ISNUMBER(Data!V20)),NOT(ISNUMBER(Data!W20)),NOT(ISNUMBER(Data!X20))),"-",Data!X35/(Data!U20+Data!V20+Data!W20+Data!X20)),"-")</f>
        <v/>
      </c>
      <c r="Y18" s="461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64" t="n"/>
      <c r="Y20" s="464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5" t="n"/>
      <c r="Y22" s="465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5" t="n"/>
      <c r="Y23" s="465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IFERROR(IF(OR(NOT(ISNUMBER(Data!C27)),NOT(ISNUMBER(Data!B27))),"-",((Data!C27/20)-(Data!B27/20))/ABS((Data!B27/20))),"-")</f>
        <v/>
      </c>
      <c r="D24" s="89">
        <f>IFERROR(IF(OR(NOT(ISNUMBER(Data!D27)),NOT(ISNUMBER(Data!C27))),"-",((Data!D27/20)-(Data!C27/20))/ABS((Data!C27/20))),"-")</f>
        <v/>
      </c>
      <c r="E24" s="89">
        <f>IFERROR(IF(OR(NOT(ISNUMBER(Data!E27)),NOT(ISNUMBER(Data!D27))),"-",((Data!E27/20)-(Data!D27/20))/ABS((Data!D27/20))),"-")</f>
        <v/>
      </c>
      <c r="F24" s="89">
        <f>IFERROR(IF(OR(NOT(ISNUMBER(Data!F27)),NOT(ISNUMBER(Data!E27))),"-",((Data!F27/20)-(Data!E27/20))/ABS((Data!E27/20))),"-")</f>
        <v/>
      </c>
      <c r="G24" s="89">
        <f>IFERROR(IF(OR(NOT(ISNUMBER(Data!G27)),NOT(ISNUMBER(Data!F27))),"-",((Data!G27/20)-(Data!F27/20))/ABS((Data!F27/20))),"-")</f>
        <v/>
      </c>
      <c r="H24" s="89">
        <f>IFERROR(IF(OR(NOT(ISNUMBER(Data!H27)),NOT(ISNUMBER(Data!G27))),"-",((Data!H27/20)-(Data!G27/20))/ABS((Data!G27/20))),"-")</f>
        <v/>
      </c>
      <c r="I24" s="89">
        <f>IFERROR(IF(OR(NOT(ISNUMBER(Data!I27)),NOT(ISNUMBER(Data!H27))),"-",(Data!I27-(Data!H27/20))/ABS((Data!H27/20))),"-")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5" t="n"/>
      <c r="Y24" s="465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5" t="n"/>
      <c r="Y25" s="465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5" t="n"/>
      <c r="Y26" s="465" t="n"/>
    </row>
    <row r="27">
      <c r="A27" s="2" t="inlineStr">
        <is>
          <t>Diluted Shares (split-adj, M)</t>
        </is>
      </c>
      <c r="B27" s="2" t="n"/>
      <c r="C27" s="2">
        <f>IFERROR(IF(OR(NOT(ISNUMBER(Data!C28))),"-",(Data!C28*20)),"-")</f>
        <v/>
      </c>
      <c r="D27" s="2">
        <f>IFERROR(IF(OR(NOT(ISNUMBER(Data!D28))),"-",(Data!D28*20)),"-")</f>
        <v/>
      </c>
      <c r="E27" s="2">
        <f>IFERROR(IF(OR(NOT(ISNUMBER(Data!E28))),"-",(Data!E28*20)),"-")</f>
        <v/>
      </c>
      <c r="F27" s="2">
        <f>IFERROR(IF(OR(NOT(ISNUMBER(Data!F28))),"-",(Data!F28*20)),"-")</f>
        <v/>
      </c>
      <c r="G27" s="2">
        <f>IFERROR(IF(OR(NOT(ISNUMBER(Data!G28))),"-",(Data!G28*20)),"-")</f>
        <v/>
      </c>
      <c r="H27" s="2">
        <f>IFERROR(IF(OR(NOT(ISNUMBER(Data!H28))),"-",(Data!H28*20)),"-")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5" t="n"/>
      <c r="Y27" s="465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IFERROR(IF(OR(NOT(ISNUMBER(Data!C41)),NOT(ISNUMBER(Data!C28))),"-",Data!C41/(Data!C28*20)),"-")</f>
        <v/>
      </c>
      <c r="D30" s="21">
        <f>IFERROR(IF(OR(NOT(ISNUMBER(Data!D41)),NOT(ISNUMBER(Data!D28))),"-",Data!D41/(Data!D28*20)),"-")</f>
        <v/>
      </c>
      <c r="E30" s="21">
        <f>IFERROR(IF(OR(NOT(ISNUMBER(Data!E41)),NOT(ISNUMBER(Data!E28))),"-",Data!E41/(Data!E28*20)),"-")</f>
        <v/>
      </c>
      <c r="F30" s="21">
        <f>IFERROR(IF(OR(NOT(ISNUMBER(Data!F41)),NOT(ISNUMBER(Data!F28))),"-",Data!F41/(Data!F28*20)),"-")</f>
        <v/>
      </c>
      <c r="G30" s="21">
        <f>IFERROR(IF(OR(NOT(ISNUMBER(Data!G41)),NOT(ISNUMBER(Data!G28))),"-",Data!G41/(Data!G28*20)),"-")</f>
        <v/>
      </c>
      <c r="H30" s="21">
        <f>IFERROR(IF(OR(NOT(ISNUMBER(Data!H41)),NOT(ISNUMBER(Data!H28))),"-",Data!H41/(Data!H28*20)),"-")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61">
        <f>IFERROR(IF(OR(NOT(ISNUMBER(Data!X41)),NOT(ISNUMBER(Data!X28))),"-",Data!X41/Data!X28),"-")</f>
        <v/>
      </c>
      <c r="Y30" s="461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IFERROR(IF(OR(NOT(ISNUMBER(Data!C53)),NOT(ISNUMBER(Data!C28))),"-",Data!C53/(Data!C28*20)),"-")</f>
        <v/>
      </c>
      <c r="D31" s="22">
        <f>IFERROR(IF(OR(NOT(ISNUMBER(Data!D53)),NOT(ISNUMBER(Data!D28))),"-",Data!D53/(Data!D28*20)),"-")</f>
        <v/>
      </c>
      <c r="E31" s="22">
        <f>IFERROR(IF(OR(NOT(ISNUMBER(Data!E53)),NOT(ISNUMBER(Data!E28))),"-",Data!E53/(Data!E28*20)),"-")</f>
        <v/>
      </c>
      <c r="F31" s="22">
        <f>IFERROR(IF(OR(NOT(ISNUMBER(Data!F53)),NOT(ISNUMBER(Data!F28))),"-",Data!F53/(Data!F28*20)),"-")</f>
        <v/>
      </c>
      <c r="G31" s="22">
        <f>IFERROR(IF(OR(NOT(ISNUMBER(Data!G53)),NOT(ISNUMBER(Data!G28))),"-",Data!G53/(Data!G28*20)),"-")</f>
        <v/>
      </c>
      <c r="H31" s="22">
        <f>IFERROR(IF(OR(NOT(ISNUMBER(Data!H53)),NOT(ISNUMBER(Data!H28))),"-",Data!H53/(Data!H28*20)),"-")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61">
        <f>IFERROR(IF(OR(NOT(ISNUMBER(Data!U53)),NOT(ISNUMBER(Data!V53)),NOT(ISNUMBER(Data!W53)),NOT(ISNUMBER(Data!X53)),NOT(ISNUMBER(Data!X28))),"-",(Data!U53+Data!V53+Data!W53+Data!X53)/Data!X28),"-")</f>
        <v/>
      </c>
      <c r="Y31" s="461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IFERROR(IF(OR(NOT(ISNUMBER(Data!C14)),NOT(ISNUMBER(Data!C28))),"-",Data!C14/(Data!C28*20)),"-")</f>
        <v/>
      </c>
      <c r="D32" s="21">
        <f>IFERROR(IF(OR(NOT(ISNUMBER(Data!D14)),NOT(ISNUMBER(Data!D28))),"-",Data!D14/(Data!D28*20)),"-")</f>
        <v/>
      </c>
      <c r="E32" s="21">
        <f>IFERROR(IF(OR(NOT(ISNUMBER(Data!E14)),NOT(ISNUMBER(Data!E28))),"-",Data!E14/(Data!E28*20)),"-")</f>
        <v/>
      </c>
      <c r="F32" s="21">
        <f>IFERROR(IF(OR(NOT(ISNUMBER(Data!F14)),NOT(ISNUMBER(Data!F28))),"-",Data!F14/(Data!F28*20)),"-")</f>
        <v/>
      </c>
      <c r="G32" s="21">
        <f>IFERROR(IF(OR(NOT(ISNUMBER(Data!G14)),NOT(ISNUMBER(Data!G28))),"-",Data!G14/(Data!G28*20)),"-")</f>
        <v/>
      </c>
      <c r="H32" s="21">
        <f>IFERROR(IF(OR(NOT(ISNUMBER(Data!H14)),NOT(ISNUMBER(Data!H28))),"-",Data!H14/(Data!H28*20)),"-")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61">
        <f>IFERROR(IF(OR(NOT(ISNUMBER(Data!U14)),NOT(ISNUMBER(Data!V14)),NOT(ISNUMBER(Data!W14)),NOT(ISNUMBER(Data!X14)),NOT(ISNUMBER(Data!X28))),"-",(Data!U14+Data!V14+Data!W14+Data!X14)/Data!X28),"-")</f>
        <v/>
      </c>
      <c r="Y32" s="461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IFERROR(IF(OR(NOT(ISNUMBER(Data!C27))),"-",(Data!C27/20)),"-")</f>
        <v/>
      </c>
      <c r="D33" s="2">
        <f>IFERROR(IF(OR(NOT(ISNUMBER(Data!D27))),"-",(Data!D27/20)),"-")</f>
        <v/>
      </c>
      <c r="E33" s="2">
        <f>IFERROR(IF(OR(NOT(ISNUMBER(Data!E27))),"-",(Data!E27/20)),"-")</f>
        <v/>
      </c>
      <c r="F33" s="2">
        <f>IFERROR(IF(OR(NOT(ISNUMBER(Data!F27))),"-",(Data!F27/20)),"-")</f>
        <v/>
      </c>
      <c r="G33" s="2">
        <f>IFERROR(IF(OR(NOT(ISNUMBER(Data!G27))),"-",(Data!G27/20)),"-")</f>
        <v/>
      </c>
      <c r="H33" s="2">
        <f>IFERROR(IF(OR(NOT(ISNUMBER(Data!H27))),"-",(Data!H27/20)),"-")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63" t="n"/>
      <c r="Y33" s="463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5" t="n"/>
      <c r="Y36" s="465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5" t="n"/>
      <c r="Y37" s="465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5" t="n"/>
      <c r="Y38" s="465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5" t="n"/>
      <c r="Y39" s="465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5" t="n"/>
      <c r="Y40" s="465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5" t="n"/>
      <c r="Y41" s="465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5" t="n"/>
      <c r="Y42" s="465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5" t="n"/>
      <c r="Y43" s="465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5" t="n"/>
      <c r="Y44" s="465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61">
        <f>IFERROR(IF(OR(NOT(ISNUMBER(Data!X37)),NOT(ISNUMBER(Data!X38))),"-",Data!X37-Data!X38),"-")</f>
        <v/>
      </c>
      <c r="Y48" s="461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61">
        <f>IFERROR(IF(OR(NOT(ISNUMBER(Data!X37)),NOT(ISNUMBER(Data!X47)),NOT(ISNUMBER(Data!X38))),"-",(Data!X37-Data!X47)/Data!X38),"-")</f>
        <v/>
      </c>
      <c r="Y49" s="461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61" t="n"/>
      <c r="Y50" s="461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61">
        <f>IFERROR(IF(OR(NOT(ISNUMBER(Data!X32)),NOT(ISNUMBER(Data!X38))),"-",Data!X32/Data!X38),"-")</f>
        <v/>
      </c>
      <c r="Y51" s="461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61" t="n"/>
      <c r="Y52" s="461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61" t="n"/>
      <c r="Y53" s="461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61" t="n"/>
      <c r="Y54" s="461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5" t="n"/>
      <c r="Y58" s="465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5" t="n"/>
      <c r="Y59" s="465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5" t="n"/>
      <c r="Y60" s="465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5" t="n"/>
      <c r="Y61" s="465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5" t="n"/>
      <c r="Y62" s="465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5" t="n"/>
      <c r="Y63" s="465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5" t="n"/>
      <c r="Y64" s="465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61" t="n"/>
      <c r="Y68" s="461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61" t="n"/>
      <c r="Y69" s="461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IFERROR(IF(OR(NOT(ISNUMBER(Data!C44)),NOT(ISNUMBER(Data!C32)),NOT(ISNUMBER(Data!C28))),"-",(Data!C44+Data!C32)/(Data!C28*20)),"-")</f>
        <v/>
      </c>
      <c r="D70" s="28">
        <f>IFERROR(IF(OR(NOT(ISNUMBER(Data!D44)),NOT(ISNUMBER(Data!D32)),NOT(ISNUMBER(Data!D28))),"-",(Data!D44+Data!D32)/(Data!D28*20)),"-")</f>
        <v/>
      </c>
      <c r="E70" s="28">
        <f>IFERROR(IF(OR(NOT(ISNUMBER(Data!E44)),NOT(ISNUMBER(Data!E32)),NOT(ISNUMBER(Data!E28))),"-",(Data!E44+Data!E32)/(Data!E28*20)),"-")</f>
        <v/>
      </c>
      <c r="F70" s="28">
        <f>IFERROR(IF(OR(NOT(ISNUMBER(Data!F44)),NOT(ISNUMBER(Data!F32)),NOT(ISNUMBER(Data!F28))),"-",(Data!F44+Data!F32)/(Data!F28*20)),"-")</f>
        <v/>
      </c>
      <c r="G70" s="28">
        <f>IFERROR(IF(OR(NOT(ISNUMBER(Data!G44)),NOT(ISNUMBER(Data!G32)),NOT(ISNUMBER(Data!G28))),"-",(Data!G44+Data!G32)/(Data!G28*20)),"-")</f>
        <v/>
      </c>
      <c r="H70" s="28">
        <f>IFERROR(IF(OR(NOT(ISNUMBER(Data!H44)),NOT(ISNUMBER(Data!H32)),NOT(ISNUMBER(Data!H28))),"-",(Data!H44+Data!H32)/(Data!H28*20)),"-")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61" t="n"/>
      <c r="Y70" s="461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IFERROR(IF(OR(NOT(ISNUMBER(Data!C41)),NOT(ISNUMBER(Data!C43)),NOT(ISNUMBER(Data!C28))),"-",(Data!C41-Data!C43)/(Data!C28*20)),"-")</f>
        <v/>
      </c>
      <c r="D71" s="29">
        <f>IFERROR(IF(OR(NOT(ISNUMBER(Data!D41)),NOT(ISNUMBER(Data!D43)),NOT(ISNUMBER(Data!D28))),"-",(Data!D41-Data!D43)/(Data!D28*20)),"-")</f>
        <v/>
      </c>
      <c r="E71" s="29">
        <f>IFERROR(IF(OR(NOT(ISNUMBER(Data!E41)),NOT(ISNUMBER(Data!E43)),NOT(ISNUMBER(Data!E28))),"-",(Data!E41-Data!E43)/(Data!E28*20)),"-")</f>
        <v/>
      </c>
      <c r="F71" s="29">
        <f>IFERROR(IF(OR(NOT(ISNUMBER(Data!F41)),NOT(ISNUMBER(Data!F43)),NOT(ISNUMBER(Data!F28))),"-",(Data!F41-Data!F43)/(Data!F28*20)),"-")</f>
        <v/>
      </c>
      <c r="G71" s="29">
        <f>IFERROR(IF(OR(NOT(ISNUMBER(Data!G41)),NOT(ISNUMBER(Data!G43)),NOT(ISNUMBER(Data!G28))),"-",(Data!G41-Data!G43)/(Data!G28*20)),"-")</f>
        <v/>
      </c>
      <c r="H71" s="29">
        <f>IFERROR(IF(OR(NOT(ISNUMBER(Data!H41)),NOT(ISNUMBER(Data!H43)),NOT(ISNUMBER(Data!H28))),"-",(Data!H41-Data!H43)/(Data!H28*20)),"-")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61" t="n"/>
      <c r="Y71" s="461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61">
        <f>IFERROR(IF(OR(NOT(ISNUMBER(Data!U14)),NOT(ISNUMBER(Data!V14)),NOT(ISNUMBER(Data!W14)),NOT(ISNUMBER(Data!X14)),NOT(ISNUMBER(Data!X39))),"-",(Data!U14+Data!V14+Data!W14+Data!X14)/Data!X39),"-")</f>
        <v/>
      </c>
      <c r="Y72" s="461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61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61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61" t="n"/>
      <c r="Y74" s="461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61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61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61" t="n"/>
      <c r="Y77" s="461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61" t="n"/>
      <c r="Y78" s="461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61" t="n"/>
      <c r="Y79" s="461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61">
        <f>IFERROR(IF(OR(NOT(ISNUMBER(Data!X36)),NOT(ISNUMBER(Data!U20)),NOT(ISNUMBER(Data!V20)),NOT(ISNUMBER(Data!W20)),NOT(ISNUMBER(Data!X20))),"-",Data!X36/(Data!U20+Data!V20+Data!W20+Data!X20)),"-")</f>
        <v/>
      </c>
      <c r="Y80" s="461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61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61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IFERROR(IF(OR(NOT(ISNUMBER(Data!C55)),NOT(ISNUMBER(Data!C28)),Data!C55=0),"-",ABS(Data!C55)/(Data!C28*20)),"-")</f>
        <v/>
      </c>
      <c r="D86" s="22">
        <f>IFERROR(IF(OR(NOT(ISNUMBER(Data!D55)),NOT(ISNUMBER(Data!D28)),Data!D55=0),"-",ABS(Data!D55)/(Data!D28*20)),"-")</f>
        <v/>
      </c>
      <c r="E86" s="22">
        <f>IFERROR(IF(OR(NOT(ISNUMBER(Data!E55)),NOT(ISNUMBER(Data!E28)),Data!E55=0),"-",ABS(Data!E55)/(Data!E28*20)),"-")</f>
        <v/>
      </c>
      <c r="F86" s="22">
        <f>IFERROR(IF(OR(NOT(ISNUMBER(Data!F55)),NOT(ISNUMBER(Data!F28)),Data!F55=0),"-",ABS(Data!F55)/(Data!F28*20)),"-")</f>
        <v/>
      </c>
      <c r="G86" s="22">
        <f>IFERROR(IF(OR(NOT(ISNUMBER(Data!G55)),NOT(ISNUMBER(Data!G28)),Data!G55=0),"-",ABS(Data!G55)/(Data!G28*20)),"-")</f>
        <v/>
      </c>
      <c r="H86" s="22">
        <f>IFERROR(IF(OR(NOT(ISNUMBER(Data!H55)),NOT(ISNUMBER(Data!H28)),Data!H55=0),"-",ABS(Data!H55)/(Data!H28*20)),"-")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5" t="n"/>
      <c r="Y86" s="465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5" t="n"/>
      <c r="Y87" s="465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5" t="n"/>
      <c r="Y88" s="465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(Data!C28*20)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(Data!D28*20)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(Data!E28*20)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(Data!F28*20)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(Data!G28*20)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(Data!H28*20)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5" t="n"/>
      <c r="Y89" s="465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IFERROR(IF(OR(NOT(ISNUMBER(Data!C57)),OR(NOT(AND(ISNUMBER(Data!$B$8),Data!$B$8&lt;&gt;0)),AND(NOT(AND(ISNUMBER(Market!$B$11),Market!$B$11&lt;&gt;0)),NOT(AND(ISNUMBER(Data!C28),Data!C28&lt;&gt;0))))),"-",(ABS(Data!C55)+ABS(Data!C56))/(Data!C57*(Data!C28*20))),"-")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IFERROR(IF(OR(NOT(ISNUMBER(Data!D57)),OR(NOT(AND(ISNUMBER(Data!$B$8),Data!$B$8&lt;&gt;0)),AND(NOT(AND(ISNUMBER(Market!$B$11),Market!$B$11&lt;&gt;0)),NOT(AND(ISNUMBER(Data!D28),Data!D28&lt;&gt;0))))),"-",(ABS(Data!D55)+ABS(Data!D56))/(Data!D57*(Data!D28*20))),"-")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IFERROR(IF(OR(NOT(ISNUMBER(Data!E57)),OR(NOT(AND(ISNUMBER(Data!$B$8),Data!$B$8&lt;&gt;0)),AND(NOT(AND(ISNUMBER(Market!$B$11),Market!$B$11&lt;&gt;0)),NOT(AND(ISNUMBER(Data!E28),Data!E28&lt;&gt;0))))),"-",(ABS(Data!E55)+ABS(Data!E56))/(Data!E57*(Data!E28*20))),"-")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IFERROR(IF(OR(NOT(ISNUMBER(Data!F57)),OR(NOT(AND(ISNUMBER(Data!$B$8),Data!$B$8&lt;&gt;0)),AND(NOT(AND(ISNUMBER(Market!$B$11),Market!$B$11&lt;&gt;0)),NOT(AND(ISNUMBER(Data!F28),Data!F28&lt;&gt;0))))),"-",(ABS(Data!F55)+ABS(Data!F56))/(Data!F57*(Data!F28*20))),"-")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IFERROR(IF(OR(NOT(ISNUMBER(Data!G57)),OR(NOT(AND(ISNUMBER(Data!$B$8),Data!$B$8&lt;&gt;0)),AND(NOT(AND(ISNUMBER(Market!$B$11),Market!$B$11&lt;&gt;0)),NOT(AND(ISNUMBER(Data!G28),Data!G28&lt;&gt;0))))),"-",(ABS(Data!G55)+ABS(Data!G56))/(Data!G57*(Data!G28*20))),"-")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IFERROR(IF(OR(NOT(ISNUMBER(Data!H57)),OR(NOT(AND(ISNUMBER(Data!$B$8),Data!$B$8&lt;&gt;0)),AND(NOT(AND(ISNUMBER(Market!$B$11),Market!$B$11&lt;&gt;0)),NOT(AND(ISNUMBER(Data!H28),Data!H28&lt;&gt;0))))),"-",(ABS(Data!H55)+ABS(Data!H56))/(Data!H57*(Data!H28*20))),"-")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5" t="n"/>
      <c r="Y90" s="465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5" t="n"/>
      <c r="Y91" s="465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IFERROR(IF(OR(NOT(ISNUMBER(Data!$B$8)),NOT(ISNUMBER(Data!C27))),"-",Data!$B$8/(Data!C27/20)),"-")</f>
        <v/>
      </c>
      <c r="D95" s="91">
        <f>IFERROR(IF(OR(NOT(ISNUMBER(Data!$B$8)),NOT(ISNUMBER(Data!D27))),"-",Data!$B$8/(Data!D27/20)),"-")</f>
        <v/>
      </c>
      <c r="E95" s="91">
        <f>IFERROR(IF(OR(NOT(ISNUMBER(Data!$B$8)),NOT(ISNUMBER(Data!E27))),"-",Data!$B$8/(Data!E27/20)),"-")</f>
        <v/>
      </c>
      <c r="F95" s="91">
        <f>IFERROR(IF(OR(NOT(ISNUMBER(Data!$B$8)),NOT(ISNUMBER(Data!F27))),"-",Data!$B$8/(Data!F27/20)),"-")</f>
        <v/>
      </c>
      <c r="G95" s="91">
        <f>IFERROR(IF(OR(NOT(ISNUMBER(Data!$B$8)),NOT(ISNUMBER(Data!G27))),"-",Data!$B$8/(Data!G27/20)),"-")</f>
        <v/>
      </c>
      <c r="H95" s="91">
        <f>IFERROR(IF(OR(NOT(ISNUMBER(Data!$B$8)),NOT(ISNUMBER(Data!H27))),"-",Data!$B$8/(Data!H27/20)),"-")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61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61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IFERROR(IF(OR(NOT(ISNUMBER(Data!C27)),NOT(ISNUMBER(Data!$B$8))),"-",(Data!C27/20)/Data!$B$8),"-")</f>
        <v/>
      </c>
      <c r="D102" s="89">
        <f>IFERROR(IF(OR(NOT(ISNUMBER(Data!D27)),NOT(ISNUMBER(Data!$B$8))),"-",(Data!D27/20)/Data!$B$8),"-")</f>
        <v/>
      </c>
      <c r="E102" s="89">
        <f>IFERROR(IF(OR(NOT(ISNUMBER(Data!E27)),NOT(ISNUMBER(Data!$B$8))),"-",(Data!E27/20)/Data!$B$8),"-")</f>
        <v/>
      </c>
      <c r="F102" s="89">
        <f>IFERROR(IF(OR(NOT(ISNUMBER(Data!F27)),NOT(ISNUMBER(Data!$B$8))),"-",(Data!F27/20)/Data!$B$8),"-")</f>
        <v/>
      </c>
      <c r="G102" s="89">
        <f>IFERROR(IF(OR(NOT(ISNUMBER(Data!G27)),NOT(ISNUMBER(Data!$B$8))),"-",(Data!G27/20)/Data!$B$8),"-")</f>
        <v/>
      </c>
      <c r="H102" s="89">
        <f>IFERROR(IF(OR(NOT(ISNUMBER(Data!H27)),NOT(ISNUMBER(Data!$B$8))),"-",(Data!H27/20)/Data!$B$8),"-")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61">
        <f>IFERROR(IF(OR(NOT(ISNUMBER(Data!U27)),NOT(ISNUMBER(Data!V27)),NOT(ISNUMBER(Data!W27)),NOT(ISNUMBER(Data!X27)),NOT(ISNUMBER(Data!$B$8))),"-",(Data!U27+Data!V27+Data!W27+Data!X27)/Data!$B$8),"-")</f>
        <v/>
      </c>
      <c r="Y102" s="461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63" t="n"/>
      <c r="Y103" s="463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61">
        <f>IFERROR(IF(OR(NOT(ISNUMBER(Data!X37)),NOT(ISNUMBER(Data!X38)),NOT(ISNUMBER(Data!X39))),"-",(Data!X37-Data!X38)/Data!X39),"-")</f>
        <v/>
      </c>
      <c r="Y107" s="461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61">
        <f>IFERROR(IF(OR(NOT(ISNUMBER(Data!X48)),NOT(ISNUMBER(Data!X39))),"-",Data!X48/Data!X39),"-")</f>
        <v/>
      </c>
      <c r="Y108" s="461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61">
        <f>IFERROR(IF(OR(NOT(ISNUMBER(Data!X41)),NOT(ISNUMBER(Data!X40))),"-",Data!X41/Data!X40),"-")</f>
        <v/>
      </c>
      <c r="Y110" s="461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61">
        <f>IFERROR(IF(OR(NOT(ISNUMBER(Data!U14)),NOT(ISNUMBER(Data!V14)),NOT(ISNUMBER(Data!W14)),NOT(ISNUMBER(Data!X14)),NOT(ISNUMBER(Data!X39))),"-",(Data!U14+Data!V14+Data!W14+Data!X14)/Data!X39),"-")</f>
        <v/>
      </c>
      <c r="Y111" s="461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61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61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61" t="n"/>
      <c r="Y113" s="461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63" t="n"/>
      <c r="Y114" s="463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61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61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61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61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61">
        <f>IFERROR(IF(OR(NOT(ISNUMBER(Data!X39)),NOT(ISNUMBER(Data!X41))),"-",Data!X39/Data!X41),"-")</f>
        <v/>
      </c>
      <c r="Y120" s="461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61" t="n"/>
      <c r="Y121" s="461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61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61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61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61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61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61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61" t="n"/>
      <c r="Y126" s="461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7">
        <f>IFERROR(IF(OR(NOT(ISNUMBER(Data!X14)),NOT(ISNUMBER(Data!W14))),"-",(Data!X14-Data!W14)/ABS(Data!W14)),"-")</f>
        <v/>
      </c>
      <c r="Y130" s="467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7">
        <f>IFERROR(IF(OR(NOT(ISNUMBER(Data!X26)),NOT(ISNUMBER(Data!W26))),"-",(Data!X26-Data!W26)/ABS(Data!W26)),"-")</f>
        <v/>
      </c>
      <c r="Y131" s="467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7">
        <f>IFERROR(IF(OR(NOT(ISNUMBER(Data!X27)),NOT(ISNUMBER(Data!W27))),"-",(Data!X27-Data!W27)/ABS(Data!W27)),"-")</f>
        <v/>
      </c>
      <c r="Y132" s="467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7">
        <f>IFERROR(IF(OR(NOT(ISNUMBER(Data!X20)),NOT(ISNUMBER(Data!W20))),"-",(Data!X20-Data!W20)/ABS(Data!W20)),"-")</f>
        <v/>
      </c>
      <c r="Y133" s="467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7">
        <f>IFERROR(IF(OR(NOT(ISNUMBER(Data!X53)),NOT(ISNUMBER(Data!W53))),"-",(Data!X53-Data!W53)/ABS(Data!W53)),"-")</f>
        <v/>
      </c>
      <c r="Y134" s="467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7">
        <f>IFERROR(IF(OR(NOT(ISNUMBER(Data!X14)),NOT(ISNUMBER(Data!T14))),"-",(Data!X14-Data!T14)/ABS(Data!T14)),"-")</f>
        <v/>
      </c>
      <c r="Y137" s="467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7">
        <f>IFERROR(IF(OR(NOT(ISNUMBER(Data!X26)),NOT(ISNUMBER(Data!T26))),"-",(Data!X26-Data!T26)/ABS(Data!T26)),"-")</f>
        <v/>
      </c>
      <c r="Y138" s="467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7">
        <f>IFERROR(IF(OR(NOT(ISNUMBER(Data!X27)),NOT(ISNUMBER(Data!T27))),"-",(Data!X27-Data!T27)/ABS(Data!T27)),"-")</f>
        <v/>
      </c>
      <c r="Y139" s="467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7">
        <f>IFERROR(IF(OR(NOT(ISNUMBER(Data!X20)),NOT(ISNUMBER(Data!T20))),"-",(Data!X20-Data!T20)/ABS(Data!T20)),"-")</f>
        <v/>
      </c>
      <c r="Y140" s="467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7">
        <f>IFERROR(IF(OR(NOT(ISNUMBER(Data!X53)),NOT(ISNUMBER(Data!T53))),"-",(Data!X53-Data!T53)/ABS(Data!T53)),"-")</f>
        <v/>
      </c>
      <c r="Y141" s="467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7">
        <f>IFERROR(IF(OR(NOT(ISNUMBER(Data!X16)),NOT(ISNUMBER(Data!X14))),"-",Data!X16/Data!X14),"-")</f>
        <v/>
      </c>
      <c r="Y144" s="467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7">
        <f>IFERROR(IF(OR(NOT(ISNUMBER(Data!X20)),NOT(ISNUMBER(Data!X14))),"-",Data!X20/Data!X14),"-")</f>
        <v/>
      </c>
      <c r="Y145" s="467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7">
        <f>IFERROR(IF(OR(NOT(ISNUMBER(Data!X22)),NOT(ISNUMBER(Data!X14))),"-",Data!X22/Data!X14),"-")</f>
        <v/>
      </c>
      <c r="Y146" s="467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7">
        <f>IFERROR(IF(OR(NOT(ISNUMBER(Data!X26)),NOT(ISNUMBER(Data!X14))),"-",Data!X26/Data!X14),"-")</f>
        <v/>
      </c>
      <c r="Y147" s="467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7">
        <f>IFERROR(IF(OR(NOT(ISNUMBER(Data!X53)),NOT(ISNUMBER(Data!X14))),"-",Data!X53/Data!X14),"-")</f>
        <v/>
      </c>
      <c r="Y148" s="467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IFERROR(IF(OR(NOT(ISNUMBER(Data!L27)),NOT(ISNUMBER(Data!G27)),Data!G27&lt;=0),"-",(Data!L27/(Data!G27/20))^(1/5)-1),"-")</f>
        <v/>
      </c>
      <c r="D156" s="81">
        <f>IFERROR(IF(OR(NOT(ISNUMBER(Data!L27)),NOT(ISNUMBER(Data!B27)),Data!B27&lt;=0,Data!L27&lt;0),"-",(Data!L27/(Data!B27/20))^(1/10)-1),"-")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IFERROR(IF(OR(NOT(ISNUMBER(Data!L55)),NOT(ISNUMBER(Data!L28)),NOT(ISNUMBER(Data!G55)),NOT(ISNUMBER(Data!G28))),"-",((ABS(Data!L55)/Data!L28)/(ABS(Data!G55)/(Data!G28*20)))^(1/5)-1),"-")</f>
        <v/>
      </c>
      <c r="D159" s="84">
        <f>IFERROR(IF(OR(NOT(ISNUMBER(Data!L55)),NOT(ISNUMBER(Data!L28)),NOT(ISNUMBER(Data!B55)),NOT(ISNUMBER(Data!B28))),"-",((ABS(Data!L55)/Data!L28)/(ABS(Data!B55)/(Data!B28*20)))^(1/10)-1),"-")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IFERROR(IF(OR(NOT(ISNUMBER(Data!L28)),NOT(ISNUMBER(Data!G28)),Data!G28&lt;=0),"-",(Data!L28/(Data!G28*20))^(1/5)-1),"-")</f>
        <v/>
      </c>
      <c r="D160" s="84">
        <f>IFERROR(IF(OR(NOT(ISNUMBER(Data!L28)),NOT(ISNUMBER(Data!B28)),Data!B28&lt;=0,Data!L28&lt;0),"-",(Data!L28/(Data!B28*20))^(1/10)-1),"-")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IFERROR(IF(AND(ISNUMBER(Metrics!B198),ISNUMBER((Data!B28*20))),Metrics!B198/(Data!B28*20),"-"),"-")</f>
        <v/>
      </c>
      <c r="C199" s="276">
        <f>IFERROR(IF(AND(ISNUMBER(Metrics!C198),ISNUMBER((Data!C28*20))),Metrics!C198/(Data!C28*20),"-"),"-")</f>
        <v/>
      </c>
      <c r="D199" s="276">
        <f>IFERROR(IF(AND(ISNUMBER(Metrics!D198),ISNUMBER((Data!D28*20))),Metrics!D198/(Data!D28*20),"-"),"-")</f>
        <v/>
      </c>
      <c r="E199" s="276">
        <f>IFERROR(IF(AND(ISNUMBER(Metrics!E198),ISNUMBER((Data!E28*20))),Metrics!E198/(Data!E28*20),"-"),"-")</f>
        <v/>
      </c>
      <c r="F199" s="276">
        <f>IFERROR(IF(AND(ISNUMBER(Metrics!F198),ISNUMBER((Data!F28*20))),Metrics!F198/(Data!F28*20),"-"),"-")</f>
        <v/>
      </c>
      <c r="G199" s="276">
        <f>IFERROR(IF(AND(ISNUMBER(Metrics!G198),ISNUMBER((Data!G28*20))),Metrics!G198/(Data!G28*20),"-"),"-")</f>
        <v/>
      </c>
      <c r="H199" s="276">
        <f>IFERROR(IF(AND(ISNUMBER(Metrics!H198),ISNUMBER((Data!H28*20))),Metrics!H198/(Data!H28*20),"-"),"-")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36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Walmart Inc.</t>
        </is>
      </c>
      <c r="C2" s="279" t="inlineStr">
        <is>
          <t>Microsoft Corporation</t>
        </is>
      </c>
      <c r="D2" s="279" t="inlineStr">
        <is>
          <t>Alphabet Inc.</t>
        </is>
      </c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WMT</t>
        </is>
      </c>
      <c r="C3" s="425" t="inlineStr">
        <is>
          <t>MSFT</t>
        </is>
      </c>
      <c r="D3" s="425" t="inlineStr">
        <is>
          <t>GOOG</t>
        </is>
      </c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January</t>
        </is>
      </c>
      <c r="C5" s="425" t="inlineStr">
        <is>
          <t>June</t>
        </is>
      </c>
      <c r="D5" s="425" t="inlineStr">
        <is>
          <t>December</t>
        </is>
      </c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 (Annual Report FY2025)</t>
        </is>
      </c>
      <c r="C6" s="426" t="inlineStr">
        <is>
          <t>10-K</t>
        </is>
      </c>
      <c r="D6" s="426" t="inlineStr">
        <is>
          <t>10-K</t>
        </is>
      </c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FY2026</t>
        </is>
      </c>
      <c r="D7" s="425" t="inlineStr">
        <is>
          <t>FY2025</t>
        </is>
      </c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680985</v>
      </c>
      <c r="C10" s="427" t="n">
        <v>331839</v>
      </c>
      <c r="D10" s="427" t="n">
        <v>402836</v>
      </c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4.3</v>
      </c>
      <c r="C11" s="428" t="n">
        <v>46.8</v>
      </c>
      <c r="D11" s="428" t="n">
        <v>32</v>
      </c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6.2</v>
      </c>
      <c r="C12" s="429" t="n">
        <v>58.4</v>
      </c>
      <c r="D12" s="429" t="n">
        <v>37.3</v>
      </c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2.9</v>
      </c>
      <c r="C13" s="428" t="n">
        <v>40.3</v>
      </c>
      <c r="D13" s="428" t="n">
        <v>32.8</v>
      </c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24.9</v>
      </c>
      <c r="C14" s="429" t="n">
        <v>67.90000000000001</v>
      </c>
      <c r="D14" s="429" t="n">
        <v>59.7</v>
      </c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1.9</v>
      </c>
      <c r="C15" s="428" t="n">
        <v>20.2</v>
      </c>
      <c r="D15" s="428" t="n">
        <v>18.2</v>
      </c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17.6</v>
      </c>
      <c r="C17" s="429" t="n">
        <v>30.8</v>
      </c>
      <c r="D17" s="429" t="n">
        <v>32.1</v>
      </c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22.2</v>
      </c>
      <c r="C18" s="428" t="n">
        <v>34</v>
      </c>
      <c r="D18" s="428" t="n">
        <v>35.7</v>
      </c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7.6</v>
      </c>
      <c r="C19" s="429" t="n">
        <v>19.4</v>
      </c>
      <c r="D19" s="429" t="n">
        <v>25.3</v>
      </c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2.65</v>
      </c>
      <c r="C20" s="430" t="n">
        <v>0.48</v>
      </c>
      <c r="D20" s="430" t="n">
        <v>0.77</v>
      </c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0.71</v>
      </c>
      <c r="C22" s="431" t="n">
        <v>-0.19</v>
      </c>
      <c r="D22" s="431" t="n">
        <v>-0.53</v>
      </c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0.43</v>
      </c>
      <c r="C23" s="430" t="n">
        <v>0.09</v>
      </c>
      <c r="D23" s="430" t="n">
        <v>0.11</v>
      </c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10.8</v>
      </c>
      <c r="C24" s="429" t="n">
        <v>50.9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0.82</v>
      </c>
      <c r="C25" s="430" t="n">
        <v>1.23</v>
      </c>
      <c r="D25" s="430" t="n">
        <v>2.01</v>
      </c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22.43</v>
      </c>
      <c r="C27" s="429" t="n">
        <v>18.53</v>
      </c>
      <c r="D27" s="429" t="n">
        <v>29.97</v>
      </c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46.85</v>
      </c>
      <c r="C28" s="428" t="n">
        <v>27.11</v>
      </c>
      <c r="D28" s="428" t="n">
        <v>34.65</v>
      </c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1.4</v>
      </c>
      <c r="C29" s="429" t="n">
        <v>1.8</v>
      </c>
      <c r="D29" s="429" t="n">
        <v>1.6</v>
      </c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5.3</v>
      </c>
      <c r="C31" s="428" t="n">
        <v>89</v>
      </c>
      <c r="D31" s="428" t="n">
        <v>57</v>
      </c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40.3</v>
      </c>
      <c r="C32" s="429" t="n">
        <v>4.8</v>
      </c>
      <c r="D32" s="429" t="inlineStr">
        <is>
          <t>N/A</t>
        </is>
      </c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41.8</v>
      </c>
      <c r="C33" s="428" t="n">
        <v>145.5</v>
      </c>
      <c r="D33" s="428" t="n">
        <v>27.4</v>
      </c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3.8</v>
      </c>
      <c r="C34" s="429" t="n">
        <v>-51.7</v>
      </c>
      <c r="D34" s="429" t="n">
        <v>29.6</v>
      </c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3.5</v>
      </c>
      <c r="C35" s="428" t="n">
        <v>34.9</v>
      </c>
      <c r="D35" s="428" t="n">
        <v>22.7</v>
      </c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8" t="n"/>
      <c r="B36" s="499" t="n"/>
      <c r="C36" s="499" t="n"/>
      <c r="D36" s="499" t="n"/>
      <c r="E36" s="499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8" t="n"/>
      <c r="B37" s="499" t="n"/>
      <c r="C37" s="499" t="n"/>
      <c r="D37" s="499" t="n"/>
      <c r="E37" s="499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8" t="n"/>
      <c r="B38" s="499" t="n"/>
      <c r="C38" s="499" t="n"/>
      <c r="D38" s="499" t="n"/>
      <c r="E38" s="499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8" t="n"/>
      <c r="B39" s="499" t="n"/>
      <c r="C39" s="499" t="n"/>
      <c r="D39" s="499" t="n"/>
      <c r="E39" s="499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8" t="n"/>
      <c r="B40" s="499" t="n"/>
      <c r="C40" s="499" t="n"/>
      <c r="D40" s="499" t="n"/>
      <c r="E40" s="49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8" t="n"/>
      <c r="B41" s="499" t="n"/>
      <c r="C41" s="499" t="n"/>
      <c r="D41" s="499" t="n"/>
      <c r="E41" s="49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8" t="n"/>
      <c r="B42" s="499" t="n"/>
      <c r="C42" s="499" t="n"/>
      <c r="D42" s="499" t="n"/>
      <c r="E42" s="49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8" t="n"/>
      <c r="B43" s="499" t="n"/>
      <c r="C43" s="499" t="n"/>
      <c r="D43" s="499" t="n"/>
      <c r="E43" s="49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8" t="n"/>
      <c r="B44" s="499" t="n"/>
      <c r="C44" s="499" t="n"/>
      <c r="D44" s="499" t="n"/>
      <c r="E44" s="49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8" t="n"/>
      <c r="B45" s="499" t="n"/>
      <c r="C45" s="499" t="n"/>
      <c r="D45" s="499" t="n"/>
      <c r="E45" s="49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8" t="n"/>
      <c r="B46" s="499" t="n"/>
      <c r="C46" s="499" t="n"/>
      <c r="D46" s="499" t="n"/>
      <c r="E46" s="49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8" t="n"/>
      <c r="B47" s="499" t="n"/>
      <c r="C47" s="499" t="n"/>
      <c r="D47" s="499" t="n"/>
      <c r="E47" s="49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8" t="n"/>
      <c r="B48" s="499" t="n"/>
      <c r="C48" s="499" t="n"/>
      <c r="D48" s="499" t="n"/>
      <c r="E48" s="49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91" t="n"/>
      <c r="C49" s="491" t="n"/>
      <c r="D49" s="491" t="n"/>
      <c r="E49" s="491" t="n"/>
    </row>
    <row r="50" ht="17" customHeight="1" s="74">
      <c r="A50" s="310" t="inlineStr">
        <is>
          <t>Revenue</t>
        </is>
      </c>
      <c r="B50" s="311" t="inlineStr">
        <is>
          <t>PERIOD_LAG_11M</t>
        </is>
      </c>
      <c r="C50" s="311" t="inlineStr">
        <is>
          <t>PERIOD_LEAD_6M</t>
        </is>
      </c>
      <c r="D50" s="311" t="inlineStr">
        <is>
          <t>OK</t>
        </is>
      </c>
      <c r="E50" s="501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PERIOD_LAG_11M</t>
        </is>
      </c>
      <c r="C51" s="311" t="inlineStr">
        <is>
          <t>PERIOD_LEAD_6M</t>
        </is>
      </c>
      <c r="D51" s="311" t="inlineStr">
        <is>
          <t>OK</t>
        </is>
      </c>
      <c r="E51" s="501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PERIOD_LAG_11M</t>
        </is>
      </c>
      <c r="C52" s="311" t="inlineStr">
        <is>
          <t>PERIOD_LEAD_6M</t>
        </is>
      </c>
      <c r="D52" s="311" t="inlineStr">
        <is>
          <t>OK</t>
        </is>
      </c>
      <c r="E52" s="501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PERIOD_LAG_11M</t>
        </is>
      </c>
      <c r="C53" s="311" t="inlineStr">
        <is>
          <t>PERIOD_LEAD_6M</t>
        </is>
      </c>
      <c r="D53" s="311" t="inlineStr">
        <is>
          <t>EQUITY_MARK_DISTORTED</t>
        </is>
      </c>
      <c r="E53" s="501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LOW_COMPARABILITY</t>
        </is>
      </c>
      <c r="C54" s="311" t="inlineStr">
        <is>
          <t>LOW_COMPARABILITY</t>
        </is>
      </c>
      <c r="D54" s="311" t="inlineStr">
        <is>
          <t>LOW_COMPARABILITY</t>
        </is>
      </c>
      <c r="E54" s="501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PERIOD_LAG_11M</t>
        </is>
      </c>
      <c r="C55" s="311" t="inlineStr">
        <is>
          <t>PERIOD_LEAD_6M</t>
        </is>
      </c>
      <c r="D55" s="311" t="inlineStr">
        <is>
          <t>OK</t>
        </is>
      </c>
      <c r="E55" s="501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</t>
        </is>
      </c>
      <c r="D56" s="311" t="inlineStr">
        <is>
          <t>COMPUTED</t>
        </is>
      </c>
      <c r="E56" s="501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PERIOD_LAG_11M</t>
        </is>
      </c>
      <c r="C57" s="311" t="inlineStr">
        <is>
          <t>PERIOD_LEAD_6M</t>
        </is>
      </c>
      <c r="D57" s="311" t="inlineStr">
        <is>
          <t>EQUITY_MARK_DISTORTED</t>
        </is>
      </c>
      <c r="E57" s="501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501" t="n"/>
      <c r="C58" s="501" t="n"/>
      <c r="D58" s="501" t="n"/>
      <c r="E58" s="501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01" t="n"/>
      <c r="C59" s="501" t="n"/>
      <c r="D59" s="501" t="n"/>
      <c r="E59" s="501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311" t="inlineStr">
        <is>
          <t>PERIOD_LAG_11M</t>
        </is>
      </c>
      <c r="C60" s="311" t="inlineStr">
        <is>
          <t>PERIOD_LEAD_6M</t>
        </is>
      </c>
      <c r="D60" s="311" t="inlineStr">
        <is>
          <t>OK</t>
        </is>
      </c>
      <c r="E60" s="501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MARKET_SOURCED_PERIOD_LAG</t>
        </is>
      </c>
      <c r="C61" s="311" t="inlineStr">
        <is>
          <t>MARKET_SOURCED</t>
        </is>
      </c>
      <c r="D61" s="311" t="inlineStr">
        <is>
          <t>MARKET_SOURCED</t>
        </is>
      </c>
      <c r="E61" s="501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MARKET_SOURCED_PERIOD_LAG</t>
        </is>
      </c>
      <c r="C62" s="311" t="inlineStr">
        <is>
          <t>MARKET_SOURCED</t>
        </is>
      </c>
      <c r="D62" s="311" t="inlineStr">
        <is>
          <t>MARKET_SOURCED_EQUITY_MARK</t>
        </is>
      </c>
      <c r="E62" s="501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AMZN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172.548</v>
      </c>
      <c r="C3" s="308" t="n">
        <v>321.5860184424</v>
      </c>
    </row>
    <row r="4">
      <c r="A4" s="308" t="inlineStr">
        <is>
          <t>2020-09</t>
        </is>
      </c>
      <c r="B4" s="308" t="n">
        <v>157.4365</v>
      </c>
      <c r="C4" s="308" t="n">
        <v>309.5592456058</v>
      </c>
    </row>
    <row r="5">
      <c r="A5" s="308" t="inlineStr">
        <is>
          <t>2020-10</t>
        </is>
      </c>
      <c r="B5" s="308" t="n">
        <v>151.8075</v>
      </c>
      <c r="C5" s="308" t="n">
        <v>301.8408314973</v>
      </c>
    </row>
    <row r="6">
      <c r="A6" s="308" t="inlineStr">
        <is>
          <t>2020-11</t>
        </is>
      </c>
      <c r="B6" s="308" t="n">
        <v>158.402</v>
      </c>
      <c r="C6" s="308" t="n">
        <v>334.6741331902</v>
      </c>
    </row>
    <row r="7">
      <c r="A7" s="308" t="inlineStr">
        <is>
          <t>2020-12</t>
        </is>
      </c>
      <c r="B7" s="308" t="n">
        <v>162.8465</v>
      </c>
      <c r="C7" s="308" t="n">
        <v>347.0791635841</v>
      </c>
    </row>
    <row r="8">
      <c r="A8" s="308" t="inlineStr">
        <is>
          <t>2021-01</t>
        </is>
      </c>
      <c r="B8" s="308" t="n">
        <v>160.31</v>
      </c>
      <c r="C8" s="308" t="n">
        <v>343.5422757772</v>
      </c>
    </row>
    <row r="9">
      <c r="A9" s="308" t="inlineStr">
        <is>
          <t>2021-02</t>
        </is>
      </c>
      <c r="B9" s="308" t="n">
        <v>154.6465</v>
      </c>
      <c r="C9" s="308" t="n">
        <v>353.0946578069</v>
      </c>
    </row>
    <row r="10">
      <c r="A10" s="308" t="inlineStr">
        <is>
          <t>2021-03</t>
        </is>
      </c>
      <c r="B10" s="308" t="n">
        <v>154.704</v>
      </c>
      <c r="C10" s="308" t="n">
        <v>369.1269350071</v>
      </c>
    </row>
    <row r="11">
      <c r="A11" s="308" t="inlineStr">
        <is>
          <t>2021-04</t>
        </is>
      </c>
      <c r="B11" s="308" t="n">
        <v>173.371</v>
      </c>
      <c r="C11" s="308" t="n">
        <v>388.6576085041</v>
      </c>
    </row>
    <row r="12">
      <c r="A12" s="308" t="inlineStr">
        <is>
          <t>2021-05</t>
        </is>
      </c>
      <c r="B12" s="308" t="n">
        <v>161.1535</v>
      </c>
      <c r="C12" s="308" t="n">
        <v>391.2095419988</v>
      </c>
    </row>
    <row r="13">
      <c r="A13" s="308" t="inlineStr">
        <is>
          <t>2021-06</t>
        </is>
      </c>
      <c r="B13" s="308" t="n">
        <v>172.008</v>
      </c>
      <c r="C13" s="308" t="n">
        <v>400.0010900298</v>
      </c>
    </row>
    <row r="14">
      <c r="A14" s="308" t="inlineStr">
        <is>
          <t>2021-07</t>
        </is>
      </c>
      <c r="B14" s="308" t="n">
        <v>166.3795</v>
      </c>
      <c r="C14" s="308" t="n">
        <v>409.766102857</v>
      </c>
    </row>
    <row r="15">
      <c r="A15" s="308" t="inlineStr">
        <is>
          <t>2021-08</t>
        </is>
      </c>
      <c r="B15" s="308" t="n">
        <v>173.5395</v>
      </c>
      <c r="C15" s="308" t="n">
        <v>421.9606882536</v>
      </c>
    </row>
    <row r="16">
      <c r="A16" s="308" t="inlineStr">
        <is>
          <t>2021-09</t>
        </is>
      </c>
      <c r="B16" s="308" t="n">
        <v>164.252</v>
      </c>
      <c r="C16" s="308" t="n">
        <v>402.3077362055</v>
      </c>
    </row>
    <row r="17">
      <c r="A17" s="308" t="inlineStr">
        <is>
          <t>2021-10</t>
        </is>
      </c>
      <c r="B17" s="308" t="n">
        <v>168.6215</v>
      </c>
      <c r="C17" s="308" t="n">
        <v>430.5350884382</v>
      </c>
    </row>
    <row r="18">
      <c r="A18" s="308" t="inlineStr">
        <is>
          <t>2021-11</t>
        </is>
      </c>
      <c r="B18" s="308" t="n">
        <v>175.3535</v>
      </c>
      <c r="C18" s="308" t="n">
        <v>427.0758081414</v>
      </c>
    </row>
    <row r="19">
      <c r="A19" s="308" t="inlineStr">
        <is>
          <t>2021-12</t>
        </is>
      </c>
      <c r="B19" s="308" t="n">
        <v>166.717</v>
      </c>
      <c r="C19" s="308" t="n">
        <v>446.8444096561</v>
      </c>
    </row>
    <row r="20">
      <c r="A20" s="308" t="inlineStr">
        <is>
          <t>2022-01</t>
        </is>
      </c>
      <c r="B20" s="308" t="n">
        <v>149.5735</v>
      </c>
      <c r="C20" s="308" t="n">
        <v>423.2772619766</v>
      </c>
    </row>
    <row r="21">
      <c r="A21" s="308" t="inlineStr">
        <is>
          <t>2022-02</t>
        </is>
      </c>
      <c r="B21" s="308" t="n">
        <v>153.563</v>
      </c>
      <c r="C21" s="308" t="n">
        <v>410.7833808913</v>
      </c>
    </row>
    <row r="22">
      <c r="A22" s="308" t="inlineStr">
        <is>
          <t>2022-03</t>
        </is>
      </c>
      <c r="B22" s="308" t="n">
        <v>162.9975</v>
      </c>
      <c r="C22" s="308" t="n">
        <v>426.21058511</v>
      </c>
    </row>
    <row r="23">
      <c r="A23" s="308" t="inlineStr">
        <is>
          <t>2022-04</t>
        </is>
      </c>
      <c r="B23" s="308" t="n">
        <v>124.2815</v>
      </c>
      <c r="C23" s="308" t="n">
        <v>388.8024999232</v>
      </c>
    </row>
    <row r="24">
      <c r="A24" s="308" t="inlineStr">
        <is>
          <t>2022-05</t>
        </is>
      </c>
      <c r="B24" s="308" t="n">
        <v>120.2095</v>
      </c>
      <c r="C24" s="308" t="n">
        <v>389.6801366342</v>
      </c>
    </row>
    <row r="25">
      <c r="A25" s="308" t="inlineStr">
        <is>
          <t>2022-06</t>
        </is>
      </c>
      <c r="B25" s="308" t="n">
        <v>106.21</v>
      </c>
      <c r="C25" s="308" t="n">
        <v>357.543498354</v>
      </c>
    </row>
    <row r="26">
      <c r="A26" s="308" t="inlineStr">
        <is>
          <t>2022-07</t>
        </is>
      </c>
      <c r="B26" s="308" t="n">
        <v>134.95</v>
      </c>
      <c r="C26" s="308" t="n">
        <v>390.4687763734</v>
      </c>
    </row>
    <row r="27">
      <c r="A27" s="308" t="inlineStr">
        <is>
          <t>2022-08</t>
        </is>
      </c>
      <c r="B27" s="308" t="n">
        <v>126.77</v>
      </c>
      <c r="C27" s="308" t="n">
        <v>374.536884505</v>
      </c>
    </row>
    <row r="28">
      <c r="A28" s="308" t="inlineStr">
        <is>
          <t>2022-09</t>
        </is>
      </c>
      <c r="B28" s="308" t="n">
        <v>113</v>
      </c>
      <c r="C28" s="308" t="n">
        <v>339.9235382673</v>
      </c>
    </row>
    <row r="29">
      <c r="A29" s="308" t="inlineStr">
        <is>
          <t>2022-10</t>
        </is>
      </c>
      <c r="B29" s="308" t="n">
        <v>102.44</v>
      </c>
      <c r="C29" s="308" t="n">
        <v>367.5510098947</v>
      </c>
    </row>
    <row r="30">
      <c r="A30" s="308" t="inlineStr">
        <is>
          <t>2022-11</t>
        </is>
      </c>
      <c r="B30" s="308" t="n">
        <v>96.54000000000001</v>
      </c>
      <c r="C30" s="308" t="n">
        <v>387.9837283185</v>
      </c>
    </row>
    <row r="31">
      <c r="A31" s="308" t="inlineStr">
        <is>
          <t>2022-12</t>
        </is>
      </c>
      <c r="B31" s="308" t="n">
        <v>84</v>
      </c>
      <c r="C31" s="308" t="n">
        <v>365.645252784</v>
      </c>
    </row>
    <row r="32">
      <c r="A32" s="308" t="inlineStr">
        <is>
          <t>2023-01</t>
        </is>
      </c>
      <c r="B32" s="308" t="n">
        <v>103.13</v>
      </c>
      <c r="C32" s="308" t="n">
        <v>388.6397049176</v>
      </c>
    </row>
    <row r="33">
      <c r="A33" s="308" t="inlineStr">
        <is>
          <t>2023-02</t>
        </is>
      </c>
      <c r="B33" s="308" t="n">
        <v>94.23</v>
      </c>
      <c r="C33" s="308" t="n">
        <v>378.8682578986</v>
      </c>
    </row>
    <row r="34">
      <c r="A34" s="308" t="inlineStr">
        <is>
          <t>2023-03</t>
        </is>
      </c>
      <c r="B34" s="308" t="n">
        <v>103.29</v>
      </c>
      <c r="C34" s="308" t="n">
        <v>392.9337203794</v>
      </c>
    </row>
    <row r="35">
      <c r="A35" s="308" t="inlineStr">
        <is>
          <t>2023-04</t>
        </is>
      </c>
      <c r="B35" s="308" t="n">
        <v>105.45</v>
      </c>
      <c r="C35" s="308" t="n">
        <v>399.2108315235</v>
      </c>
    </row>
    <row r="36">
      <c r="A36" s="308" t="inlineStr">
        <is>
          <t>2023-05</t>
        </is>
      </c>
      <c r="B36" s="308" t="n">
        <v>120.58</v>
      </c>
      <c r="C36" s="308" t="n">
        <v>401.0536531438</v>
      </c>
    </row>
    <row r="37">
      <c r="A37" s="308" t="inlineStr">
        <is>
          <t>2023-06</t>
        </is>
      </c>
      <c r="B37" s="308" t="n">
        <v>130.36</v>
      </c>
      <c r="C37" s="308" t="n">
        <v>427.0476200424</v>
      </c>
    </row>
    <row r="38">
      <c r="A38" s="308" t="inlineStr">
        <is>
          <t>2023-07</t>
        </is>
      </c>
      <c r="B38" s="308" t="n">
        <v>133.68</v>
      </c>
      <c r="C38" s="308" t="n">
        <v>441.0262813103</v>
      </c>
    </row>
    <row r="39">
      <c r="A39" s="308" t="inlineStr">
        <is>
          <t>2023-08</t>
        </is>
      </c>
      <c r="B39" s="308" t="n">
        <v>138.01</v>
      </c>
      <c r="C39" s="308" t="n">
        <v>433.8587251536</v>
      </c>
    </row>
    <row r="40">
      <c r="A40" s="308" t="inlineStr">
        <is>
          <t>2023-09</t>
        </is>
      </c>
      <c r="B40" s="308" t="n">
        <v>127.12</v>
      </c>
      <c r="C40" s="308" t="n">
        <v>413.2967305907</v>
      </c>
    </row>
    <row r="41">
      <c r="A41" s="308" t="inlineStr">
        <is>
          <t>2023-10</t>
        </is>
      </c>
      <c r="B41" s="308" t="n">
        <v>133.09</v>
      </c>
      <c r="C41" s="308" t="n">
        <v>404.3246297675</v>
      </c>
    </row>
    <row r="42">
      <c r="A42" s="308" t="inlineStr">
        <is>
          <t>2023-11</t>
        </is>
      </c>
      <c r="B42" s="308" t="n">
        <v>146.09</v>
      </c>
      <c r="C42" s="308" t="n">
        <v>441.2571999663</v>
      </c>
    </row>
    <row r="43">
      <c r="A43" s="308" t="inlineStr">
        <is>
          <t>2023-12</t>
        </is>
      </c>
      <c r="B43" s="308" t="n">
        <v>151.94</v>
      </c>
      <c r="C43" s="308" t="n">
        <v>461.4061014052</v>
      </c>
    </row>
    <row r="44">
      <c r="A44" s="308" t="inlineStr">
        <is>
          <t>2024-01</t>
        </is>
      </c>
      <c r="B44" s="308" t="n">
        <v>155.2</v>
      </c>
      <c r="C44" s="308" t="n">
        <v>468.7546616872</v>
      </c>
    </row>
    <row r="45">
      <c r="A45" s="308" t="inlineStr">
        <is>
          <t>2024-02</t>
        </is>
      </c>
      <c r="B45" s="308" t="n">
        <v>176.76</v>
      </c>
      <c r="C45" s="308" t="n">
        <v>493.2175043697</v>
      </c>
    </row>
    <row r="46">
      <c r="A46" s="308" t="inlineStr">
        <is>
          <t>2024-03</t>
        </is>
      </c>
      <c r="B46" s="308" t="n">
        <v>180.38</v>
      </c>
      <c r="C46" s="308" t="n">
        <v>509.3575022438</v>
      </c>
    </row>
    <row r="47">
      <c r="A47" s="308" t="inlineStr">
        <is>
          <t>2024-04</t>
        </is>
      </c>
      <c r="B47" s="308" t="n">
        <v>175</v>
      </c>
      <c r="C47" s="308" t="n">
        <v>488.8203853716</v>
      </c>
    </row>
    <row r="48">
      <c r="A48" s="308" t="inlineStr">
        <is>
          <t>2024-05</t>
        </is>
      </c>
      <c r="B48" s="308" t="n">
        <v>176.44</v>
      </c>
      <c r="C48" s="308" t="n">
        <v>513.5447759541</v>
      </c>
    </row>
    <row r="49">
      <c r="A49" s="308" t="inlineStr">
        <is>
          <t>2024-06</t>
        </is>
      </c>
      <c r="B49" s="308" t="n">
        <v>193.25</v>
      </c>
      <c r="C49" s="308" t="n">
        <v>531.6650443674999</v>
      </c>
    </row>
    <row r="50">
      <c r="A50" s="308" t="inlineStr">
        <is>
          <t>2024-07</t>
        </is>
      </c>
      <c r="B50" s="308" t="n">
        <v>186.98</v>
      </c>
      <c r="C50" s="308" t="n">
        <v>538.1030154865</v>
      </c>
    </row>
    <row r="51">
      <c r="A51" s="308" t="inlineStr">
        <is>
          <t>2024-08</t>
        </is>
      </c>
      <c r="B51" s="308" t="n">
        <v>178.5</v>
      </c>
      <c r="C51" s="308" t="n">
        <v>550.6761093107</v>
      </c>
    </row>
    <row r="52">
      <c r="A52" s="308" t="inlineStr">
        <is>
          <t>2024-09</t>
        </is>
      </c>
      <c r="B52" s="308" t="n">
        <v>186.33</v>
      </c>
      <c r="C52" s="308" t="n">
        <v>562.2453646183</v>
      </c>
    </row>
    <row r="53">
      <c r="A53" s="308" t="inlineStr">
        <is>
          <t>2024-10</t>
        </is>
      </c>
      <c r="B53" s="308" t="n">
        <v>186.4</v>
      </c>
      <c r="C53" s="308" t="n">
        <v>557.2281165235</v>
      </c>
    </row>
    <row r="54">
      <c r="A54" s="308" t="inlineStr">
        <is>
          <t>2024-11</t>
        </is>
      </c>
      <c r="B54" s="308" t="n">
        <v>207.89</v>
      </c>
      <c r="C54" s="308" t="n">
        <v>590.4575858386</v>
      </c>
    </row>
    <row r="55">
      <c r="A55" s="308" t="inlineStr">
        <is>
          <t>2024-12</t>
        </is>
      </c>
      <c r="B55" s="308" t="n">
        <v>219.39</v>
      </c>
      <c r="C55" s="308" t="n">
        <v>576.2277005713</v>
      </c>
    </row>
    <row r="56">
      <c r="A56" s="308" t="inlineStr">
        <is>
          <t>2025-01</t>
        </is>
      </c>
      <c r="B56" s="308" t="n">
        <v>237.68</v>
      </c>
      <c r="C56" s="308" t="n">
        <v>591.7031032586</v>
      </c>
    </row>
    <row r="57">
      <c r="A57" s="308" t="inlineStr">
        <is>
          <t>2025-02</t>
        </is>
      </c>
      <c r="B57" s="308" t="n">
        <v>212.28</v>
      </c>
      <c r="C57" s="308" t="n">
        <v>584.1915354993</v>
      </c>
    </row>
    <row r="58">
      <c r="A58" s="308" t="inlineStr">
        <is>
          <t>2025-03</t>
        </is>
      </c>
      <c r="B58" s="308" t="n">
        <v>190.26</v>
      </c>
      <c r="C58" s="308" t="n">
        <v>551.6398309809</v>
      </c>
    </row>
    <row r="59">
      <c r="A59" s="308" t="inlineStr">
        <is>
          <t>2025-04</t>
        </is>
      </c>
      <c r="B59" s="308" t="n">
        <v>184.42</v>
      </c>
      <c r="C59" s="308" t="n">
        <v>546.8570261752</v>
      </c>
    </row>
    <row r="60">
      <c r="A60" s="308" t="inlineStr">
        <is>
          <t>2025-05</t>
        </is>
      </c>
      <c r="B60" s="308" t="n">
        <v>205.01</v>
      </c>
      <c r="C60" s="308" t="n">
        <v>581.2241906037</v>
      </c>
    </row>
    <row r="61">
      <c r="A61" s="308" t="inlineStr">
        <is>
          <t>2025-06</t>
        </is>
      </c>
      <c r="B61" s="308" t="n">
        <v>219.39</v>
      </c>
      <c r="C61" s="308" t="n">
        <v>611.0954844284</v>
      </c>
    </row>
    <row r="62">
      <c r="A62" s="308" t="inlineStr">
        <is>
          <t>2025-07</t>
        </is>
      </c>
      <c r="B62" s="308" t="n">
        <v>234.11</v>
      </c>
      <c r="C62" s="308" t="n">
        <v>625.1699179372</v>
      </c>
    </row>
    <row r="63">
      <c r="A63" s="308" t="inlineStr">
        <is>
          <t>2025-08</t>
        </is>
      </c>
      <c r="B63" s="308" t="n">
        <v>229</v>
      </c>
      <c r="C63" s="308" t="n">
        <v>637.9981261317999</v>
      </c>
    </row>
    <row r="64">
      <c r="A64" s="308" t="inlineStr">
        <is>
          <t>2025-09</t>
        </is>
      </c>
      <c r="B64" s="308" t="n">
        <v>219.57</v>
      </c>
      <c r="C64" s="308" t="n">
        <v>660.7149899586</v>
      </c>
    </row>
    <row r="65">
      <c r="A65" s="308" t="inlineStr">
        <is>
          <t>2025-10</t>
        </is>
      </c>
      <c r="B65" s="308" t="n">
        <v>244.22</v>
      </c>
      <c r="C65" s="308" t="n">
        <v>676.4647183211</v>
      </c>
    </row>
    <row r="66">
      <c r="A66" s="308" t="inlineStr">
        <is>
          <t>2025-11</t>
        </is>
      </c>
      <c r="B66" s="308" t="n">
        <v>233.22</v>
      </c>
      <c r="C66" s="308" t="n">
        <v>677.7838076613</v>
      </c>
    </row>
    <row r="67">
      <c r="A67" s="308" t="inlineStr">
        <is>
          <t>2025-12</t>
        </is>
      </c>
      <c r="B67" s="308" t="n">
        <v>230.82</v>
      </c>
      <c r="C67" s="308" t="n">
        <v>678.3067456674</v>
      </c>
    </row>
    <row r="68">
      <c r="A68" s="308" t="inlineStr">
        <is>
          <t>2026-01</t>
        </is>
      </c>
      <c r="B68" s="308" t="n">
        <v>239.3</v>
      </c>
      <c r="C68" s="308" t="n">
        <v>688.3034942507001</v>
      </c>
    </row>
    <row r="69">
      <c r="A69" s="308" t="inlineStr">
        <is>
          <t>2026-02</t>
        </is>
      </c>
      <c r="B69" s="308" t="n">
        <v>210</v>
      </c>
      <c r="C69" s="308" t="n">
        <v>682.3551801683</v>
      </c>
    </row>
    <row r="70">
      <c r="A70" s="308" t="inlineStr">
        <is>
          <t>2026-03</t>
        </is>
      </c>
      <c r="B70" s="308" t="n">
        <v>208.27</v>
      </c>
      <c r="C70" s="308" t="n">
        <v>648.6864324889</v>
      </c>
    </row>
    <row r="71">
      <c r="A71" s="308" t="inlineStr">
        <is>
          <t>2026-04</t>
        </is>
      </c>
      <c r="B71" s="308" t="n">
        <v>265.06</v>
      </c>
      <c r="C71" s="308" t="n">
        <v>716.8327206883999</v>
      </c>
    </row>
    <row r="72">
      <c r="A72" s="308" t="inlineStr">
        <is>
          <t>2026-05</t>
        </is>
      </c>
      <c r="B72" s="308" t="n">
        <v>270.64</v>
      </c>
      <c r="C72" s="308" t="n">
        <v>754.5565587988</v>
      </c>
    </row>
    <row r="73">
      <c r="A73" s="308" t="inlineStr">
        <is>
          <t>2026-06</t>
        </is>
      </c>
      <c r="B73" s="308" t="n">
        <v>238.34</v>
      </c>
      <c r="C73" s="308" t="n">
        <v>746.77</v>
      </c>
    </row>
    <row r="74">
      <c r="A74" s="308" t="inlineStr">
        <is>
          <t>2026-07</t>
        </is>
      </c>
      <c r="B74" s="308" t="n">
        <v>271.58</v>
      </c>
      <c r="C74" s="308" t="n">
        <v>747.03</v>
      </c>
    </row>
    <row r="75">
      <c r="A75" s="308" t="inlineStr">
        <is>
          <t>2026-08</t>
        </is>
      </c>
      <c r="B75" s="308" t="n">
        <v>259.45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82">
        <f>IF(ISNUMBER(Valuation!$B$15),Valuation!$B$15,Market!$B$37)</f>
        <v/>
      </c>
      <c r="I3" s="482">
        <f>IF(ISNUMBER(Valuation!$B$15),Valuation!$B$15,Market!$B$37)</f>
        <v/>
      </c>
      <c r="J3" s="482">
        <f>IF(ISNUMBER(Valuation!$B$15),Valuation!$B$15,Market!$B$37)</f>
        <v/>
      </c>
      <c r="K3" s="482">
        <f>IF(ISNUMBER(Valuation!$B$15),Valuation!$B$15,Market!$B$37)</f>
        <v/>
      </c>
      <c r="L3" s="482">
        <f>IF(ISNUMBER(Valuation!$B$15),Valuation!$B$15,Market!$B$37)</f>
        <v/>
      </c>
    </row>
    <row r="5">
      <c r="C5" s="482">
        <f>AVERAGE(Metrics!$C$6:$L$6)</f>
        <v/>
      </c>
      <c r="D5" s="482">
        <f>AVERAGE(Metrics!$C$6:$L$6)</f>
        <v/>
      </c>
      <c r="E5" s="482">
        <f>AVERAGE(Metrics!$C$6:$L$6)</f>
        <v/>
      </c>
      <c r="F5" s="482">
        <f>AVERAGE(Metrics!$C$6:$L$6)</f>
        <v/>
      </c>
      <c r="G5" s="482">
        <f>AVERAGE(Metrics!$C$6:$L$6)</f>
        <v/>
      </c>
      <c r="H5" s="482">
        <f>AVERAGE(Metrics!$C$6:$L$6)</f>
        <v/>
      </c>
      <c r="I5" s="482">
        <f>AVERAGE(Metrics!$C$6:$L$6)</f>
        <v/>
      </c>
      <c r="J5" s="482">
        <f>AVERAGE(Metrics!$C$6:$L$6)</f>
        <v/>
      </c>
      <c r="K5" s="482">
        <f>AVERAGE(Metrics!$C$6:$L$6)</f>
        <v/>
      </c>
      <c r="L5" s="48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83">
        <f>AVERAGE(Metrics!$C$181:$L$181)</f>
        <v/>
      </c>
      <c r="D14" s="483">
        <f>AVERAGE(Metrics!$C$181:$L$181)</f>
        <v/>
      </c>
      <c r="E14" s="483">
        <f>AVERAGE(Metrics!$C$181:$L$181)</f>
        <v/>
      </c>
      <c r="F14" s="483">
        <f>AVERAGE(Metrics!$C$181:$L$181)</f>
        <v/>
      </c>
      <c r="G14" s="483">
        <f>AVERAGE(Metrics!$C$181:$L$181)</f>
        <v/>
      </c>
      <c r="H14" s="483">
        <f>AVERAGE(Metrics!$C$181:$L$181)</f>
        <v/>
      </c>
      <c r="I14" s="483">
        <f>AVERAGE(Metrics!$C$181:$L$181)</f>
        <v/>
      </c>
      <c r="J14" s="483">
        <f>AVERAGE(Metrics!$C$181:$L$181)</f>
        <v/>
      </c>
      <c r="K14" s="483">
        <f>AVERAGE(Metrics!$C$181:$L$181)</f>
        <v/>
      </c>
      <c r="L14" s="48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2026-09-24T11:42:41Z</dcterms:modified>
  <cp:lastModifiedBy>Francesco Laconi</cp:lastModifiedBy>
  <cp:revision>16</cp:revision>
</cp:coreProperties>
</file>